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caldia\Documents\Plaza Turistica Municipal\"/>
    </mc:Choice>
  </mc:AlternateContent>
  <bookViews>
    <workbookView xWindow="0" yWindow="0" windowWidth="15330" windowHeight="7305" tabRatio="796"/>
  </bookViews>
  <sheets>
    <sheet name="RESUMEN GENERAL" sheetId="20" r:id="rId1"/>
    <sheet name="LOCAL COMERCIAL 150m2" sheetId="9" r:id="rId2"/>
    <sheet name="LOCAL COMERCIAL 28m2" sheetId="21" r:id="rId3"/>
    <sheet name="CONCHA ACUSTICA" sheetId="10" r:id="rId4"/>
    <sheet name="OFICINA ADMINISTRATIVA" sheetId="22" r:id="rId5"/>
    <sheet name="DUCHAS Y VESTIDORES" sheetId="15" r:id="rId6"/>
    <sheet name="PERGOLAS COMPARTIDAS" sheetId="12" r:id="rId7"/>
    <sheet name="GAZEBO" sheetId="13" r:id="rId8"/>
    <sheet name="FOSA SEPTICA" sheetId="14" r:id="rId9"/>
    <sheet name="CHAPOTEADERO" sheetId="16" r:id="rId10"/>
    <sheet name="DESECHOS SOLIDOS" sheetId="17" r:id="rId11"/>
    <sheet name="MOBILIARIO URBANO" sheetId="18" r:id="rId12"/>
    <sheet name="GENERALIDADES" sheetId="19" r:id="rId13"/>
  </sheets>
  <definedNames>
    <definedName name="_xlnm.Print_Area" localSheetId="9">CHAPOTEADERO!$C$56:$H$87</definedName>
    <definedName name="_xlnm.Print_Area" localSheetId="3">'CONCHA ACUSTICA'!$C$77:$H$108</definedName>
    <definedName name="_xlnm.Print_Area" localSheetId="10">'DESECHOS SOLIDOS'!$C$36:$H$48</definedName>
    <definedName name="_xlnm.Print_Area" localSheetId="5">'DUCHAS Y VESTIDORES'!$C$88:$H$119</definedName>
    <definedName name="_xlnm.Print_Area" localSheetId="8">'FOSA SEPTICA'!$C$63:$H$94</definedName>
    <definedName name="_xlnm.Print_Area" localSheetId="7">GAZEBO!$C$79:$H$110</definedName>
    <definedName name="_xlnm.Print_Area" localSheetId="12">GENERALIDADES!$C$127:$H$158</definedName>
    <definedName name="_xlnm.Print_Area" localSheetId="1">'LOCAL COMERCIAL 150m2'!$C$118:$H$149</definedName>
    <definedName name="_xlnm.Print_Area" localSheetId="2">'LOCAL COMERCIAL 28m2'!$C$90:$H$121</definedName>
    <definedName name="_xlnm.Print_Area" localSheetId="11">'MOBILIARIO URBANO'!$C$11:$H$16</definedName>
    <definedName name="_xlnm.Print_Area" localSheetId="4">'OFICINA ADMINISTRATIVA'!$C$85:$H$116</definedName>
    <definedName name="_xlnm.Print_Area" localSheetId="6">'PERGOLAS COMPARTIDAS'!$C$61:$H$92</definedName>
    <definedName name="_xlnm.Print_Area" localSheetId="0">'RESUMEN GENERAL'!$C$42:$H$73</definedName>
    <definedName name="Batientes" localSheetId="9">#REF!</definedName>
    <definedName name="Batientes" localSheetId="3">#REF!</definedName>
    <definedName name="Batientes" localSheetId="10">#REF!</definedName>
    <definedName name="Batientes" localSheetId="5">#REF!</definedName>
    <definedName name="Batientes" localSheetId="8">#REF!</definedName>
    <definedName name="Batientes" localSheetId="7">#REF!</definedName>
    <definedName name="Batientes" localSheetId="12">#REF!</definedName>
    <definedName name="Batientes" localSheetId="2">#REF!</definedName>
    <definedName name="Batientes" localSheetId="11">#REF!</definedName>
    <definedName name="Batientes" localSheetId="4">#REF!</definedName>
    <definedName name="Batientes" localSheetId="6">#REF!</definedName>
    <definedName name="Batientes" localSheetId="0">#REF!</definedName>
    <definedName name="Batientes">#REF!</definedName>
    <definedName name="Cajas_de_Registro" localSheetId="9">#REF!</definedName>
    <definedName name="Cajas_de_Registro" localSheetId="3">#REF!</definedName>
    <definedName name="Cajas_de_Registro" localSheetId="10">#REF!</definedName>
    <definedName name="Cajas_de_Registro" localSheetId="5">#REF!</definedName>
    <definedName name="Cajas_de_Registro" localSheetId="8">#REF!</definedName>
    <definedName name="Cajas_de_Registro" localSheetId="7">#REF!</definedName>
    <definedName name="Cajas_de_Registro" localSheetId="12">#REF!</definedName>
    <definedName name="Cajas_de_Registro" localSheetId="2">#REF!</definedName>
    <definedName name="Cajas_de_Registro" localSheetId="11">#REF!</definedName>
    <definedName name="Cajas_de_Registro" localSheetId="4">#REF!</definedName>
    <definedName name="Cajas_de_Registro" localSheetId="6">#REF!</definedName>
    <definedName name="Cajas_de_Registro" localSheetId="0">#REF!</definedName>
    <definedName name="Cajas_de_Registro">#REF!</definedName>
    <definedName name="Cargadores" localSheetId="9">#REF!</definedName>
    <definedName name="Cargadores" localSheetId="3">#REF!</definedName>
    <definedName name="Cargadores" localSheetId="10">#REF!</definedName>
    <definedName name="Cargadores" localSheetId="5">#REF!</definedName>
    <definedName name="Cargadores" localSheetId="8">#REF!</definedName>
    <definedName name="Cargadores" localSheetId="7">#REF!</definedName>
    <definedName name="Cargadores" localSheetId="12">#REF!</definedName>
    <definedName name="Cargadores" localSheetId="2">#REF!</definedName>
    <definedName name="Cargadores" localSheetId="11">#REF!</definedName>
    <definedName name="Cargadores" localSheetId="4">#REF!</definedName>
    <definedName name="Cargadores" localSheetId="6">#REF!</definedName>
    <definedName name="Cargadores" localSheetId="0">#REF!</definedName>
    <definedName name="Cargadores">#REF!</definedName>
    <definedName name="Castillos_K_1" localSheetId="9">#REF!</definedName>
    <definedName name="Castillos_K_1" localSheetId="3">#REF!</definedName>
    <definedName name="Castillos_K_1" localSheetId="10">#REF!</definedName>
    <definedName name="Castillos_K_1" localSheetId="5">#REF!</definedName>
    <definedName name="Castillos_K_1" localSheetId="8">#REF!</definedName>
    <definedName name="Castillos_K_1" localSheetId="7">#REF!</definedName>
    <definedName name="Castillos_K_1" localSheetId="12">#REF!</definedName>
    <definedName name="Castillos_K_1" localSheetId="2">#REF!</definedName>
    <definedName name="Castillos_K_1" localSheetId="11">#REF!</definedName>
    <definedName name="Castillos_K_1" localSheetId="4">#REF!</definedName>
    <definedName name="Castillos_K_1" localSheetId="6">#REF!</definedName>
    <definedName name="Castillos_K_1" localSheetId="0">#REF!</definedName>
    <definedName name="Castillos_K_1">#REF!</definedName>
    <definedName name="Ceramica" localSheetId="9">#REF!</definedName>
    <definedName name="Ceramica" localSheetId="3">#REF!</definedName>
    <definedName name="Ceramica" localSheetId="10">#REF!</definedName>
    <definedName name="Ceramica" localSheetId="5">#REF!</definedName>
    <definedName name="Ceramica" localSheetId="8">#REF!</definedName>
    <definedName name="Ceramica" localSheetId="7">#REF!</definedName>
    <definedName name="Ceramica" localSheetId="12">#REF!</definedName>
    <definedName name="Ceramica" localSheetId="2">#REF!</definedName>
    <definedName name="Ceramica" localSheetId="11">#REF!</definedName>
    <definedName name="Ceramica" localSheetId="4">#REF!</definedName>
    <definedName name="Ceramica" localSheetId="6">#REF!</definedName>
    <definedName name="Ceramica" localSheetId="0">#REF!</definedName>
    <definedName name="Ceramica">#REF!</definedName>
    <definedName name="Cielo_falso" localSheetId="9">#REF!</definedName>
    <definedName name="Cielo_falso" localSheetId="3">#REF!</definedName>
    <definedName name="Cielo_falso" localSheetId="10">#REF!</definedName>
    <definedName name="Cielo_falso" localSheetId="5">#REF!</definedName>
    <definedName name="Cielo_falso" localSheetId="8">#REF!</definedName>
    <definedName name="Cielo_falso" localSheetId="7">#REF!</definedName>
    <definedName name="Cielo_falso" localSheetId="12">#REF!</definedName>
    <definedName name="Cielo_falso" localSheetId="2">#REF!</definedName>
    <definedName name="Cielo_falso" localSheetId="11">#REF!</definedName>
    <definedName name="Cielo_falso" localSheetId="4">#REF!</definedName>
    <definedName name="Cielo_falso" localSheetId="6">#REF!</definedName>
    <definedName name="Cielo_falso" localSheetId="0">#REF!</definedName>
    <definedName name="Cielo_falso">#REF!</definedName>
    <definedName name="Cimentacion_ZC_1" localSheetId="9">#REF!</definedName>
    <definedName name="Cimentacion_ZC_1" localSheetId="3">#REF!</definedName>
    <definedName name="Cimentacion_ZC_1" localSheetId="10">#REF!</definedName>
    <definedName name="Cimentacion_ZC_1" localSheetId="5">#REF!</definedName>
    <definedName name="Cimentacion_ZC_1" localSheetId="8">#REF!</definedName>
    <definedName name="Cimentacion_ZC_1" localSheetId="7">#REF!</definedName>
    <definedName name="Cimentacion_ZC_1" localSheetId="12">#REF!</definedName>
    <definedName name="Cimentacion_ZC_1" localSheetId="2">#REF!</definedName>
    <definedName name="Cimentacion_ZC_1" localSheetId="11">#REF!</definedName>
    <definedName name="Cimentacion_ZC_1" localSheetId="4">#REF!</definedName>
    <definedName name="Cimentacion_ZC_1" localSheetId="6">#REF!</definedName>
    <definedName name="Cimentacion_ZC_1" localSheetId="0">#REF!</definedName>
    <definedName name="Cimentacion_ZC_1">#REF!</definedName>
    <definedName name="Cubierta_Tipo_Teja" localSheetId="9">#REF!</definedName>
    <definedName name="Cubierta_Tipo_Teja" localSheetId="3">#REF!</definedName>
    <definedName name="Cubierta_Tipo_Teja" localSheetId="10">#REF!</definedName>
    <definedName name="Cubierta_Tipo_Teja" localSheetId="5">#REF!</definedName>
    <definedName name="Cubierta_Tipo_Teja" localSheetId="8">#REF!</definedName>
    <definedName name="Cubierta_Tipo_Teja" localSheetId="7">#REF!</definedName>
    <definedName name="Cubierta_Tipo_Teja" localSheetId="12">#REF!</definedName>
    <definedName name="Cubierta_Tipo_Teja" localSheetId="2">#REF!</definedName>
    <definedName name="Cubierta_Tipo_Teja" localSheetId="11">#REF!</definedName>
    <definedName name="Cubierta_Tipo_Teja" localSheetId="4">#REF!</definedName>
    <definedName name="Cubierta_Tipo_Teja" localSheetId="6">#REF!</definedName>
    <definedName name="Cubierta_Tipo_Teja" localSheetId="0">#REF!</definedName>
    <definedName name="Cubierta_Tipo_Teja">#REF!</definedName>
    <definedName name="Delimitacion_de_grada_de_edifciacion" localSheetId="9">#REF!</definedName>
    <definedName name="Delimitacion_de_grada_de_edifciacion" localSheetId="3">#REF!</definedName>
    <definedName name="Delimitacion_de_grada_de_edifciacion" localSheetId="10">#REF!</definedName>
    <definedName name="Delimitacion_de_grada_de_edifciacion" localSheetId="5">#REF!</definedName>
    <definedName name="Delimitacion_de_grada_de_edifciacion" localSheetId="8">#REF!</definedName>
    <definedName name="Delimitacion_de_grada_de_edifciacion" localSheetId="7">#REF!</definedName>
    <definedName name="Delimitacion_de_grada_de_edifciacion" localSheetId="12">#REF!</definedName>
    <definedName name="Delimitacion_de_grada_de_edifciacion" localSheetId="2">#REF!</definedName>
    <definedName name="Delimitacion_de_grada_de_edifciacion" localSheetId="11">#REF!</definedName>
    <definedName name="Delimitacion_de_grada_de_edifciacion" localSheetId="4">#REF!</definedName>
    <definedName name="Delimitacion_de_grada_de_edifciacion" localSheetId="6">#REF!</definedName>
    <definedName name="Delimitacion_de_grada_de_edifciacion" localSheetId="0">#REF!</definedName>
    <definedName name="Delimitacion_de_grada_de_edifciacion">#REF!</definedName>
    <definedName name="Firme_de_concreto_e_3" localSheetId="9">#REF!</definedName>
    <definedName name="Firme_de_concreto_e_3" localSheetId="3">#REF!</definedName>
    <definedName name="Firme_de_concreto_e_3" localSheetId="10">#REF!</definedName>
    <definedName name="Firme_de_concreto_e_3" localSheetId="5">#REF!</definedName>
    <definedName name="Firme_de_concreto_e_3" localSheetId="8">#REF!</definedName>
    <definedName name="Firme_de_concreto_e_3" localSheetId="7">#REF!</definedName>
    <definedName name="Firme_de_concreto_e_3" localSheetId="12">#REF!</definedName>
    <definedName name="Firme_de_concreto_e_3" localSheetId="2">#REF!</definedName>
    <definedName name="Firme_de_concreto_e_3" localSheetId="11">#REF!</definedName>
    <definedName name="Firme_de_concreto_e_3" localSheetId="4">#REF!</definedName>
    <definedName name="Firme_de_concreto_e_3" localSheetId="6">#REF!</definedName>
    <definedName name="Firme_de_concreto_e_3" localSheetId="0">#REF!</definedName>
    <definedName name="Firme_de_concreto_e_3">#REF!</definedName>
    <definedName name="Fosa_septica" localSheetId="9">#REF!</definedName>
    <definedName name="Fosa_septica" localSheetId="3">#REF!</definedName>
    <definedName name="Fosa_septica" localSheetId="10">#REF!</definedName>
    <definedName name="Fosa_septica" localSheetId="5">#REF!</definedName>
    <definedName name="Fosa_septica" localSheetId="8">#REF!</definedName>
    <definedName name="Fosa_septica" localSheetId="7">#REF!</definedName>
    <definedName name="Fosa_septica" localSheetId="12">#REF!</definedName>
    <definedName name="Fosa_septica" localSheetId="2">#REF!</definedName>
    <definedName name="Fosa_septica" localSheetId="11">#REF!</definedName>
    <definedName name="Fosa_septica" localSheetId="4">#REF!</definedName>
    <definedName name="Fosa_septica" localSheetId="6">#REF!</definedName>
    <definedName name="Fosa_septica" localSheetId="0">#REF!</definedName>
    <definedName name="Fosa_septica">#REF!</definedName>
    <definedName name="Instalacion_Electrica" localSheetId="9">#REF!</definedName>
    <definedName name="Instalacion_Electrica" localSheetId="3">#REF!</definedName>
    <definedName name="Instalacion_Electrica" localSheetId="10">#REF!</definedName>
    <definedName name="Instalacion_Electrica" localSheetId="5">#REF!</definedName>
    <definedName name="Instalacion_Electrica" localSheetId="8">#REF!</definedName>
    <definedName name="Instalacion_Electrica" localSheetId="7">#REF!</definedName>
    <definedName name="Instalacion_Electrica" localSheetId="12">#REF!</definedName>
    <definedName name="Instalacion_Electrica" localSheetId="2">#REF!</definedName>
    <definedName name="Instalacion_Electrica" localSheetId="11">#REF!</definedName>
    <definedName name="Instalacion_Electrica" localSheetId="4">#REF!</definedName>
    <definedName name="Instalacion_Electrica" localSheetId="6">#REF!</definedName>
    <definedName name="Instalacion_Electrica" localSheetId="0">#REF!</definedName>
    <definedName name="Instalacion_Electrica">#REF!</definedName>
    <definedName name="Instalacion_Hidrosanitaria" localSheetId="9">#REF!</definedName>
    <definedName name="Instalacion_Hidrosanitaria" localSheetId="3">#REF!</definedName>
    <definedName name="Instalacion_Hidrosanitaria" localSheetId="10">#REF!</definedName>
    <definedName name="Instalacion_Hidrosanitaria" localSheetId="5">#REF!</definedName>
    <definedName name="Instalacion_Hidrosanitaria" localSheetId="8">#REF!</definedName>
    <definedName name="Instalacion_Hidrosanitaria" localSheetId="7">#REF!</definedName>
    <definedName name="Instalacion_Hidrosanitaria" localSheetId="12">#REF!</definedName>
    <definedName name="Instalacion_Hidrosanitaria" localSheetId="2">#REF!</definedName>
    <definedName name="Instalacion_Hidrosanitaria" localSheetId="11">#REF!</definedName>
    <definedName name="Instalacion_Hidrosanitaria" localSheetId="4">#REF!</definedName>
    <definedName name="Instalacion_Hidrosanitaria" localSheetId="6">#REF!</definedName>
    <definedName name="Instalacion_Hidrosanitaria" localSheetId="0">#REF!</definedName>
    <definedName name="Instalacion_Hidrosanitaria">#REF!</definedName>
    <definedName name="Jardinera" localSheetId="9">#REF!</definedName>
    <definedName name="Jardinera" localSheetId="3">#REF!</definedName>
    <definedName name="Jardinera" localSheetId="10">#REF!</definedName>
    <definedName name="Jardinera" localSheetId="5">#REF!</definedName>
    <definedName name="Jardinera" localSheetId="8">#REF!</definedName>
    <definedName name="Jardinera" localSheetId="7">#REF!</definedName>
    <definedName name="Jardinera" localSheetId="12">#REF!</definedName>
    <definedName name="Jardinera" localSheetId="2">#REF!</definedName>
    <definedName name="Jardinera" localSheetId="11">#REF!</definedName>
    <definedName name="Jardinera" localSheetId="4">#REF!</definedName>
    <definedName name="Jardinera" localSheetId="6">#REF!</definedName>
    <definedName name="Jardinera" localSheetId="0">#REF!</definedName>
    <definedName name="Jardinera">#REF!</definedName>
    <definedName name="Pared_de_Bloque_6" localSheetId="9">#REF!</definedName>
    <definedName name="Pared_de_Bloque_6" localSheetId="3">#REF!</definedName>
    <definedName name="Pared_de_Bloque_6" localSheetId="10">#REF!</definedName>
    <definedName name="Pared_de_Bloque_6" localSheetId="5">#REF!</definedName>
    <definedName name="Pared_de_Bloque_6" localSheetId="8">#REF!</definedName>
    <definedName name="Pared_de_Bloque_6" localSheetId="7">#REF!</definedName>
    <definedName name="Pared_de_Bloque_6" localSheetId="12">#REF!</definedName>
    <definedName name="Pared_de_Bloque_6" localSheetId="2">#REF!</definedName>
    <definedName name="Pared_de_Bloque_6" localSheetId="11">#REF!</definedName>
    <definedName name="Pared_de_Bloque_6" localSheetId="4">#REF!</definedName>
    <definedName name="Pared_de_Bloque_6" localSheetId="6">#REF!</definedName>
    <definedName name="Pared_de_Bloque_6" localSheetId="0">#REF!</definedName>
    <definedName name="Pared_de_Bloque_6">#REF!</definedName>
    <definedName name="Pintura_en_paredes" localSheetId="9">#REF!</definedName>
    <definedName name="Pintura_en_paredes" localSheetId="3">#REF!</definedName>
    <definedName name="Pintura_en_paredes" localSheetId="10">#REF!</definedName>
    <definedName name="Pintura_en_paredes" localSheetId="5">#REF!</definedName>
    <definedName name="Pintura_en_paredes" localSheetId="8">#REF!</definedName>
    <definedName name="Pintura_en_paredes" localSheetId="7">#REF!</definedName>
    <definedName name="Pintura_en_paredes" localSheetId="12">#REF!</definedName>
    <definedName name="Pintura_en_paredes" localSheetId="2">#REF!</definedName>
    <definedName name="Pintura_en_paredes" localSheetId="11">#REF!</definedName>
    <definedName name="Pintura_en_paredes" localSheetId="4">#REF!</definedName>
    <definedName name="Pintura_en_paredes" localSheetId="6">#REF!</definedName>
    <definedName name="Pintura_en_paredes" localSheetId="0">#REF!</definedName>
    <definedName name="Pintura_en_paredes">#REF!</definedName>
    <definedName name="Puertas_y_ventanas" localSheetId="9">#REF!</definedName>
    <definedName name="Puertas_y_ventanas" localSheetId="3">#REF!</definedName>
    <definedName name="Puertas_y_ventanas" localSheetId="10">#REF!</definedName>
    <definedName name="Puertas_y_ventanas" localSheetId="5">#REF!</definedName>
    <definedName name="Puertas_y_ventanas" localSheetId="8">#REF!</definedName>
    <definedName name="Puertas_y_ventanas" localSheetId="7">#REF!</definedName>
    <definedName name="Puertas_y_ventanas" localSheetId="12">#REF!</definedName>
    <definedName name="Puertas_y_ventanas" localSheetId="2">#REF!</definedName>
    <definedName name="Puertas_y_ventanas" localSheetId="11">#REF!</definedName>
    <definedName name="Puertas_y_ventanas" localSheetId="4">#REF!</definedName>
    <definedName name="Puertas_y_ventanas" localSheetId="6">#REF!</definedName>
    <definedName name="Puertas_y_ventanas" localSheetId="0">#REF!</definedName>
    <definedName name="Puertas_y_ventanas">#REF!</definedName>
    <definedName name="Pulido" localSheetId="9">#REF!</definedName>
    <definedName name="Pulido" localSheetId="3">#REF!</definedName>
    <definedName name="Pulido" localSheetId="10">#REF!</definedName>
    <definedName name="Pulido" localSheetId="5">#REF!</definedName>
    <definedName name="Pulido" localSheetId="8">#REF!</definedName>
    <definedName name="Pulido" localSheetId="7">#REF!</definedName>
    <definedName name="Pulido" localSheetId="12">#REF!</definedName>
    <definedName name="Pulido" localSheetId="2">#REF!</definedName>
    <definedName name="Pulido" localSheetId="11">#REF!</definedName>
    <definedName name="Pulido" localSheetId="4">#REF!</definedName>
    <definedName name="Pulido" localSheetId="6">#REF!</definedName>
    <definedName name="Pulido" localSheetId="0">#REF!</definedName>
    <definedName name="Pulido">#REF!</definedName>
    <definedName name="Relleno_y_compactado_con_material_selecto" localSheetId="9">#REF!</definedName>
    <definedName name="Relleno_y_compactado_con_material_selecto" localSheetId="3">#REF!</definedName>
    <definedName name="Relleno_y_compactado_con_material_selecto" localSheetId="10">#REF!</definedName>
    <definedName name="Relleno_y_compactado_con_material_selecto" localSheetId="5">#REF!</definedName>
    <definedName name="Relleno_y_compactado_con_material_selecto" localSheetId="8">#REF!</definedName>
    <definedName name="Relleno_y_compactado_con_material_selecto" localSheetId="7">#REF!</definedName>
    <definedName name="Relleno_y_compactado_con_material_selecto" localSheetId="12">#REF!</definedName>
    <definedName name="Relleno_y_compactado_con_material_selecto" localSheetId="2">#REF!</definedName>
    <definedName name="Relleno_y_compactado_con_material_selecto" localSheetId="11">#REF!</definedName>
    <definedName name="Relleno_y_compactado_con_material_selecto" localSheetId="4">#REF!</definedName>
    <definedName name="Relleno_y_compactado_con_material_selecto" localSheetId="6">#REF!</definedName>
    <definedName name="Relleno_y_compactado_con_material_selecto" localSheetId="0">#REF!</definedName>
    <definedName name="Relleno_y_compactado_con_material_selecto">#REF!</definedName>
    <definedName name="Repello" localSheetId="9">#REF!</definedName>
    <definedName name="Repello" localSheetId="3">#REF!</definedName>
    <definedName name="Repello" localSheetId="10">#REF!</definedName>
    <definedName name="Repello" localSheetId="5">#REF!</definedName>
    <definedName name="Repello" localSheetId="8">#REF!</definedName>
    <definedName name="Repello" localSheetId="7">#REF!</definedName>
    <definedName name="Repello" localSheetId="12">#REF!</definedName>
    <definedName name="Repello" localSheetId="2">#REF!</definedName>
    <definedName name="Repello" localSheetId="11">#REF!</definedName>
    <definedName name="Repello" localSheetId="4">#REF!</definedName>
    <definedName name="Repello" localSheetId="6">#REF!</definedName>
    <definedName name="Repello" localSheetId="0">#REF!</definedName>
    <definedName name="Repello">#REF!</definedName>
    <definedName name="Sobrecimiento" localSheetId="9">#REF!</definedName>
    <definedName name="Sobrecimiento" localSheetId="3">#REF!</definedName>
    <definedName name="Sobrecimiento" localSheetId="10">#REF!</definedName>
    <definedName name="Sobrecimiento" localSheetId="5">#REF!</definedName>
    <definedName name="Sobrecimiento" localSheetId="8">#REF!</definedName>
    <definedName name="Sobrecimiento" localSheetId="7">#REF!</definedName>
    <definedName name="Sobrecimiento" localSheetId="12">#REF!</definedName>
    <definedName name="Sobrecimiento" localSheetId="2">#REF!</definedName>
    <definedName name="Sobrecimiento" localSheetId="11">#REF!</definedName>
    <definedName name="Sobrecimiento" localSheetId="4">#REF!</definedName>
    <definedName name="Sobrecimiento" localSheetId="6">#REF!</definedName>
    <definedName name="Sobrecimiento" localSheetId="0">#REF!</definedName>
    <definedName name="Sobrecimiento">#REF!</definedName>
    <definedName name="Solera_Inferior" localSheetId="9">#REF!</definedName>
    <definedName name="Solera_Inferior" localSheetId="3">#REF!</definedName>
    <definedName name="Solera_Inferior" localSheetId="10">#REF!</definedName>
    <definedName name="Solera_Inferior" localSheetId="5">#REF!</definedName>
    <definedName name="Solera_Inferior" localSheetId="8">#REF!</definedName>
    <definedName name="Solera_Inferior" localSheetId="7">#REF!</definedName>
    <definedName name="Solera_Inferior" localSheetId="12">#REF!</definedName>
    <definedName name="Solera_Inferior" localSheetId="2">#REF!</definedName>
    <definedName name="Solera_Inferior" localSheetId="11">#REF!</definedName>
    <definedName name="Solera_Inferior" localSheetId="4">#REF!</definedName>
    <definedName name="Solera_Inferior" localSheetId="6">#REF!</definedName>
    <definedName name="Solera_Inferior" localSheetId="0">#REF!</definedName>
    <definedName name="Solera_Inferior">#REF!</definedName>
    <definedName name="Solera_Superior" localSheetId="9">#REF!</definedName>
    <definedName name="Solera_Superior" localSheetId="3">#REF!</definedName>
    <definedName name="Solera_Superior" localSheetId="10">#REF!</definedName>
    <definedName name="Solera_Superior" localSheetId="5">#REF!</definedName>
    <definedName name="Solera_Superior" localSheetId="8">#REF!</definedName>
    <definedName name="Solera_Superior" localSheetId="7">#REF!</definedName>
    <definedName name="Solera_Superior" localSheetId="12">#REF!</definedName>
    <definedName name="Solera_Superior" localSheetId="2">#REF!</definedName>
    <definedName name="Solera_Superior" localSheetId="11">#REF!</definedName>
    <definedName name="Solera_Superior" localSheetId="4">#REF!</definedName>
    <definedName name="Solera_Superior" localSheetId="6">#REF!</definedName>
    <definedName name="Solera_Superior" localSheetId="0">#REF!</definedName>
    <definedName name="Solera_Superior">#REF!</definedName>
  </definedNames>
  <calcPr calcId="162913"/>
</workbook>
</file>

<file path=xl/calcChain.xml><?xml version="1.0" encoding="utf-8"?>
<calcChain xmlns="http://schemas.openxmlformats.org/spreadsheetml/2006/main">
  <c r="H58" i="19" l="1"/>
  <c r="E54" i="19" l="1"/>
  <c r="E55" i="19"/>
  <c r="K29" i="19" l="1"/>
  <c r="K21" i="19"/>
  <c r="E20" i="9" l="1"/>
  <c r="H20" i="9" s="1"/>
  <c r="E31" i="9"/>
  <c r="E29" i="9"/>
  <c r="E25" i="9"/>
  <c r="E19" i="9"/>
  <c r="H21" i="9"/>
  <c r="E18" i="9"/>
  <c r="H28" i="9" l="1"/>
  <c r="H96" i="19"/>
  <c r="H97" i="19" s="1"/>
  <c r="H89" i="19" l="1"/>
  <c r="H88" i="19"/>
  <c r="H90" i="19" s="1"/>
  <c r="H85" i="19"/>
  <c r="H84" i="19"/>
  <c r="H83" i="19"/>
  <c r="H82" i="19"/>
  <c r="H81" i="19"/>
  <c r="H80" i="19"/>
  <c r="H93" i="19"/>
  <c r="H77" i="19"/>
  <c r="H76" i="19"/>
  <c r="H75" i="19"/>
  <c r="H74" i="19"/>
  <c r="H92" i="19"/>
  <c r="H67" i="19"/>
  <c r="H68" i="19"/>
  <c r="H69" i="19"/>
  <c r="H70" i="19"/>
  <c r="H71" i="19"/>
  <c r="H48" i="22"/>
  <c r="H47" i="22"/>
  <c r="H46" i="22"/>
  <c r="H45" i="22"/>
  <c r="H44" i="22"/>
  <c r="H43" i="22"/>
  <c r="H42" i="22"/>
  <c r="H41" i="22"/>
  <c r="H49" i="22" s="1"/>
  <c r="H43" i="21"/>
  <c r="H44" i="21"/>
  <c r="H45" i="21"/>
  <c r="H46" i="21"/>
  <c r="H47" i="21"/>
  <c r="H48" i="21"/>
  <c r="H49" i="21"/>
  <c r="H62" i="9"/>
  <c r="H63" i="9"/>
  <c r="H64" i="9"/>
  <c r="H65" i="9"/>
  <c r="H66" i="9"/>
  <c r="H67" i="9"/>
  <c r="H68" i="9"/>
  <c r="H69" i="9"/>
  <c r="H70" i="9"/>
  <c r="H71" i="9"/>
  <c r="H72" i="9"/>
  <c r="H86" i="19" l="1"/>
  <c r="H78" i="19"/>
  <c r="H94" i="19"/>
  <c r="H54" i="9" l="1"/>
  <c r="E34" i="22" l="1"/>
  <c r="E30" i="22"/>
  <c r="E27" i="22"/>
  <c r="H27" i="22" s="1"/>
  <c r="E26" i="22"/>
  <c r="H26" i="22" s="1"/>
  <c r="E17" i="22"/>
  <c r="E19" i="22" s="1"/>
  <c r="E10" i="22"/>
  <c r="H10" i="22" s="1"/>
  <c r="H11" i="22" s="1"/>
  <c r="H57" i="22"/>
  <c r="H56" i="22"/>
  <c r="H55" i="22"/>
  <c r="H52" i="22"/>
  <c r="H51" i="22"/>
  <c r="E38" i="22"/>
  <c r="H38" i="22" s="1"/>
  <c r="H37" i="22"/>
  <c r="H34" i="22"/>
  <c r="H33" i="22"/>
  <c r="G27" i="22"/>
  <c r="H23" i="22"/>
  <c r="E22" i="22"/>
  <c r="H22" i="22" s="1"/>
  <c r="H24" i="22" s="1"/>
  <c r="H62" i="21"/>
  <c r="H61" i="21"/>
  <c r="E39" i="21"/>
  <c r="H39" i="21" s="1"/>
  <c r="E31" i="21"/>
  <c r="H31" i="21" s="1"/>
  <c r="E22" i="21"/>
  <c r="H22" i="21" s="1"/>
  <c r="H23" i="21"/>
  <c r="E28" i="21"/>
  <c r="E27" i="21"/>
  <c r="H27" i="21" s="1"/>
  <c r="E26" i="21"/>
  <c r="H26" i="21" s="1"/>
  <c r="E19" i="21"/>
  <c r="E18" i="21"/>
  <c r="H17" i="21"/>
  <c r="E13" i="21"/>
  <c r="E14" i="21" s="1"/>
  <c r="H90" i="9"/>
  <c r="E42" i="9"/>
  <c r="H60" i="21"/>
  <c r="H59" i="21"/>
  <c r="H58" i="21"/>
  <c r="H57" i="21"/>
  <c r="H56" i="21"/>
  <c r="H53" i="21"/>
  <c r="H52" i="21"/>
  <c r="H42" i="21"/>
  <c r="H50" i="21" s="1"/>
  <c r="H35" i="21"/>
  <c r="H34" i="21"/>
  <c r="H10" i="21"/>
  <c r="H11" i="21" s="1"/>
  <c r="E43" i="9"/>
  <c r="H43" i="9" s="1"/>
  <c r="H33" i="9"/>
  <c r="H31" i="9"/>
  <c r="H32" i="9"/>
  <c r="H19" i="9"/>
  <c r="E13" i="9"/>
  <c r="E14" i="9" s="1"/>
  <c r="H36" i="15"/>
  <c r="E49" i="15"/>
  <c r="H49" i="15" s="1"/>
  <c r="E16" i="15"/>
  <c r="H16" i="15" s="1"/>
  <c r="E47" i="15"/>
  <c r="H47" i="15" s="1"/>
  <c r="E46" i="15"/>
  <c r="H57" i="15"/>
  <c r="H54" i="15"/>
  <c r="H40" i="15"/>
  <c r="E39" i="15"/>
  <c r="H31" i="15"/>
  <c r="E28" i="15"/>
  <c r="H28" i="15" s="1"/>
  <c r="H24" i="15"/>
  <c r="E23" i="15"/>
  <c r="H23" i="15" s="1"/>
  <c r="E22" i="15"/>
  <c r="E19" i="15"/>
  <c r="H19" i="15" s="1"/>
  <c r="E15" i="15"/>
  <c r="H15" i="15" s="1"/>
  <c r="E14" i="15"/>
  <c r="E27" i="15" s="1"/>
  <c r="E13" i="15"/>
  <c r="E8" i="15"/>
  <c r="E9" i="15" s="1"/>
  <c r="G34" i="19"/>
  <c r="H66" i="19"/>
  <c r="H72" i="19" s="1"/>
  <c r="H99" i="19"/>
  <c r="H61" i="19"/>
  <c r="H62" i="19"/>
  <c r="H63" i="19"/>
  <c r="H28" i="21" l="1"/>
  <c r="H29" i="21" s="1"/>
  <c r="H39" i="22"/>
  <c r="H63" i="21"/>
  <c r="H35" i="22"/>
  <c r="H58" i="22"/>
  <c r="H30" i="22"/>
  <c r="H31" i="22" s="1"/>
  <c r="E13" i="22"/>
  <c r="E14" i="22" s="1"/>
  <c r="H14" i="22" s="1"/>
  <c r="H19" i="22"/>
  <c r="H53" i="22"/>
  <c r="H28" i="22"/>
  <c r="H17" i="22"/>
  <c r="E18" i="22"/>
  <c r="H24" i="21"/>
  <c r="H19" i="21"/>
  <c r="H32" i="21"/>
  <c r="H54" i="21"/>
  <c r="H38" i="21"/>
  <c r="H40" i="21" s="1"/>
  <c r="H14" i="21"/>
  <c r="H36" i="21"/>
  <c r="H13" i="21"/>
  <c r="E46" i="9"/>
  <c r="H13" i="22" l="1"/>
  <c r="H15" i="22" s="1"/>
  <c r="H15" i="21"/>
  <c r="H53" i="19" l="1"/>
  <c r="H52" i="19"/>
  <c r="H55" i="19"/>
  <c r="H51" i="19"/>
  <c r="H57" i="19"/>
  <c r="H59" i="19"/>
  <c r="H60" i="19"/>
  <c r="H54" i="19" l="1"/>
  <c r="H56" i="19"/>
  <c r="H48" i="19"/>
  <c r="H49" i="19" s="1"/>
  <c r="H9" i="18"/>
  <c r="H8" i="18"/>
  <c r="H64" i="19" l="1"/>
  <c r="G21" i="17"/>
  <c r="G9" i="17"/>
  <c r="G8" i="17"/>
  <c r="G42" i="13"/>
  <c r="G28" i="13"/>
  <c r="G23" i="17" s="1"/>
  <c r="G27" i="14" s="1"/>
  <c r="G22" i="13"/>
  <c r="G18" i="17" s="1"/>
  <c r="E19" i="13"/>
  <c r="E14" i="13"/>
  <c r="E15" i="13" s="1"/>
  <c r="H27" i="12"/>
  <c r="E14" i="12"/>
  <c r="H14" i="12" s="1"/>
  <c r="H15" i="12" s="1"/>
  <c r="H29" i="9"/>
  <c r="G12" i="15"/>
  <c r="H22" i="10"/>
  <c r="G9" i="15"/>
  <c r="G8" i="15"/>
  <c r="E39" i="19"/>
  <c r="H39" i="19" s="1"/>
  <c r="E34" i="19"/>
  <c r="E38" i="19" s="1"/>
  <c r="H26" i="19"/>
  <c r="H25" i="19"/>
  <c r="E11" i="19"/>
  <c r="H11" i="19" s="1"/>
  <c r="E13" i="19"/>
  <c r="H13" i="19" s="1"/>
  <c r="H14" i="19"/>
  <c r="H12" i="19"/>
  <c r="H100" i="19"/>
  <c r="H31" i="19"/>
  <c r="H30" i="19"/>
  <c r="H29" i="19"/>
  <c r="H24" i="19"/>
  <c r="H22" i="19"/>
  <c r="H7" i="18"/>
  <c r="H6" i="18"/>
  <c r="H5" i="18"/>
  <c r="G23" i="12" l="1"/>
  <c r="G28" i="17" s="1"/>
  <c r="G18" i="22"/>
  <c r="H18" i="22" s="1"/>
  <c r="H20" i="22" s="1"/>
  <c r="H61" i="22" s="1"/>
  <c r="G6" i="20" s="1"/>
  <c r="H6" i="20" s="1"/>
  <c r="H18" i="21"/>
  <c r="H20" i="21" s="1"/>
  <c r="H66" i="21" s="1"/>
  <c r="G5" i="20" s="1"/>
  <c r="H5" i="20" s="1"/>
  <c r="G13" i="15"/>
  <c r="H18" i="9"/>
  <c r="G43" i="13"/>
  <c r="H43" i="13" s="1"/>
  <c r="H10" i="18"/>
  <c r="H13" i="18" s="1"/>
  <c r="G14" i="20" s="1"/>
  <c r="H14" i="20" s="1"/>
  <c r="E40" i="19"/>
  <c r="H38" i="19"/>
  <c r="E36" i="19"/>
  <c r="H34" i="19"/>
  <c r="E42" i="19"/>
  <c r="H42" i="19" s="1"/>
  <c r="E35" i="19"/>
  <c r="H35" i="19" s="1"/>
  <c r="E45" i="19"/>
  <c r="H45" i="19" s="1"/>
  <c r="E17" i="19"/>
  <c r="H17" i="19" s="1"/>
  <c r="H32" i="19"/>
  <c r="H15" i="19"/>
  <c r="H23" i="19"/>
  <c r="E18" i="19"/>
  <c r="H18" i="19" s="1"/>
  <c r="H21" i="19"/>
  <c r="E38" i="17"/>
  <c r="E35" i="17"/>
  <c r="E26" i="17"/>
  <c r="H26" i="17" s="1"/>
  <c r="E23" i="17"/>
  <c r="H23" i="17" s="1"/>
  <c r="E22" i="17"/>
  <c r="H22" i="17" s="1"/>
  <c r="E18" i="17"/>
  <c r="H18" i="17" s="1"/>
  <c r="H19" i="17" s="1"/>
  <c r="E14" i="17"/>
  <c r="H14" i="17" s="1"/>
  <c r="E13" i="17"/>
  <c r="H13" i="17" s="1"/>
  <c r="E12" i="17"/>
  <c r="H12" i="17" s="1"/>
  <c r="E8" i="17"/>
  <c r="H8" i="17" s="1"/>
  <c r="H41" i="17"/>
  <c r="H21" i="17"/>
  <c r="H5" i="17"/>
  <c r="H25" i="16"/>
  <c r="H26" i="16" s="1"/>
  <c r="H19" i="16"/>
  <c r="E18" i="16"/>
  <c r="H18" i="16" s="1"/>
  <c r="E17" i="16"/>
  <c r="H17" i="16" s="1"/>
  <c r="H16" i="16"/>
  <c r="H22" i="16"/>
  <c r="H13" i="16"/>
  <c r="H28" i="16"/>
  <c r="H29" i="16" s="1"/>
  <c r="H12" i="16"/>
  <c r="H9" i="16"/>
  <c r="H8" i="16"/>
  <c r="H5" i="16"/>
  <c r="H6" i="16" s="1"/>
  <c r="H24" i="17" l="1"/>
  <c r="H27" i="19"/>
  <c r="E37" i="19"/>
  <c r="H37" i="19" s="1"/>
  <c r="H36" i="19"/>
  <c r="E41" i="19"/>
  <c r="H41" i="19" s="1"/>
  <c r="H40" i="19"/>
  <c r="E43" i="19"/>
  <c r="H19" i="19"/>
  <c r="H20" i="16"/>
  <c r="H14" i="16"/>
  <c r="H10" i="16"/>
  <c r="E27" i="17"/>
  <c r="E15" i="17"/>
  <c r="H15" i="17" s="1"/>
  <c r="H16" i="17" s="1"/>
  <c r="H27" i="17"/>
  <c r="E31" i="17"/>
  <c r="H31" i="17" s="1"/>
  <c r="E32" i="17"/>
  <c r="H32" i="17" s="1"/>
  <c r="H6" i="17"/>
  <c r="E9" i="17"/>
  <c r="H9" i="17" s="1"/>
  <c r="H10" i="17" s="1"/>
  <c r="H35" i="17"/>
  <c r="H36" i="17" s="1"/>
  <c r="H42" i="17"/>
  <c r="H38" i="17"/>
  <c r="H39" i="17" s="1"/>
  <c r="H23" i="16"/>
  <c r="H53" i="15"/>
  <c r="H52" i="15"/>
  <c r="H14" i="15"/>
  <c r="H13" i="15"/>
  <c r="H12" i="15"/>
  <c r="H48" i="15"/>
  <c r="H46" i="15"/>
  <c r="H50" i="15" s="1"/>
  <c r="H43" i="15"/>
  <c r="E29" i="15"/>
  <c r="H29" i="15" s="1"/>
  <c r="H27" i="15"/>
  <c r="H22" i="15"/>
  <c r="H25" i="15" s="1"/>
  <c r="H60" i="15"/>
  <c r="H61" i="15" s="1"/>
  <c r="H39" i="15"/>
  <c r="H35" i="15"/>
  <c r="H34" i="15"/>
  <c r="H30" i="15"/>
  <c r="H9" i="15"/>
  <c r="H8" i="15"/>
  <c r="H5" i="15"/>
  <c r="H35" i="14"/>
  <c r="H31" i="14"/>
  <c r="H17" i="14"/>
  <c r="H22" i="14"/>
  <c r="H16" i="14"/>
  <c r="H21" i="14"/>
  <c r="E27" i="14"/>
  <c r="H15" i="14"/>
  <c r="H17" i="15" l="1"/>
  <c r="H32" i="15"/>
  <c r="H58" i="15"/>
  <c r="E44" i="19"/>
  <c r="H44" i="19" s="1"/>
  <c r="H43" i="19"/>
  <c r="H46" i="19" s="1"/>
  <c r="H103" i="19" s="1"/>
  <c r="H55" i="15"/>
  <c r="H44" i="15"/>
  <c r="H32" i="16"/>
  <c r="G12" i="20" s="1"/>
  <c r="H12" i="20" s="1"/>
  <c r="H33" i="17"/>
  <c r="E28" i="17"/>
  <c r="H28" i="17" s="1"/>
  <c r="H29" i="17" s="1"/>
  <c r="H41" i="15"/>
  <c r="H37" i="15"/>
  <c r="H20" i="15"/>
  <c r="H10" i="15"/>
  <c r="H6" i="15"/>
  <c r="H64" i="15" l="1"/>
  <c r="G11" i="20" s="1"/>
  <c r="H11" i="20" s="1"/>
  <c r="H45" i="17"/>
  <c r="G13" i="20" s="1"/>
  <c r="H13" i="20" s="1"/>
  <c r="H34" i="14"/>
  <c r="H36" i="14" s="1"/>
  <c r="H30" i="14"/>
  <c r="H32" i="14" s="1"/>
  <c r="H27" i="14"/>
  <c r="H20" i="14"/>
  <c r="H23" i="14" s="1"/>
  <c r="H14" i="14"/>
  <c r="H10" i="14"/>
  <c r="H6" i="14"/>
  <c r="H5" i="14"/>
  <c r="E23" i="13"/>
  <c r="H23" i="13" s="1"/>
  <c r="E35" i="13"/>
  <c r="H35" i="13" s="1"/>
  <c r="E34" i="13"/>
  <c r="H34" i="13" s="1"/>
  <c r="E33" i="13"/>
  <c r="E32" i="13"/>
  <c r="H32" i="13" s="1"/>
  <c r="E29" i="13"/>
  <c r="H29" i="13" s="1"/>
  <c r="H14" i="13"/>
  <c r="E26" i="13"/>
  <c r="E28" i="13" s="1"/>
  <c r="H26" i="13"/>
  <c r="E22" i="13"/>
  <c r="E18" i="13"/>
  <c r="H18" i="13" s="1"/>
  <c r="H51" i="13"/>
  <c r="H52" i="13" s="1"/>
  <c r="H46" i="13"/>
  <c r="H42" i="13"/>
  <c r="H44" i="13" s="1"/>
  <c r="H38" i="13"/>
  <c r="H33" i="13"/>
  <c r="H11" i="13"/>
  <c r="H30" i="12"/>
  <c r="H31" i="12" s="1"/>
  <c r="E19" i="12"/>
  <c r="H19" i="12" s="1"/>
  <c r="H18" i="12"/>
  <c r="H17" i="12"/>
  <c r="E22" i="12"/>
  <c r="H22" i="12" s="1"/>
  <c r="H33" i="12"/>
  <c r="H34" i="12" s="1"/>
  <c r="H26" i="12"/>
  <c r="H28" i="12" s="1"/>
  <c r="H11" i="12"/>
  <c r="E46" i="10"/>
  <c r="E43" i="10"/>
  <c r="E32" i="10"/>
  <c r="H32" i="10" s="1"/>
  <c r="E36" i="10"/>
  <c r="H36" i="10" s="1"/>
  <c r="H37" i="10"/>
  <c r="E28" i="10"/>
  <c r="H28" i="10" s="1"/>
  <c r="E27" i="10"/>
  <c r="H27" i="10" s="1"/>
  <c r="E18" i="10"/>
  <c r="E14" i="10" s="1"/>
  <c r="E15" i="10" s="1"/>
  <c r="H26" i="10"/>
  <c r="E25" i="10"/>
  <c r="H22" i="13" l="1"/>
  <c r="H24" i="13" s="1"/>
  <c r="H36" i="13"/>
  <c r="E27" i="13"/>
  <c r="H27" i="13" s="1"/>
  <c r="E47" i="13"/>
  <c r="H47" i="13" s="1"/>
  <c r="E48" i="13"/>
  <c r="H48" i="13" s="1"/>
  <c r="H7" i="14"/>
  <c r="H9" i="14"/>
  <c r="H11" i="14" s="1"/>
  <c r="H25" i="14"/>
  <c r="E26" i="14"/>
  <c r="H26" i="14" s="1"/>
  <c r="H13" i="14"/>
  <c r="H18" i="14" s="1"/>
  <c r="H28" i="13"/>
  <c r="H15" i="13"/>
  <c r="H16" i="13" s="1"/>
  <c r="H19" i="13"/>
  <c r="H20" i="13" s="1"/>
  <c r="E39" i="13"/>
  <c r="H39" i="13" s="1"/>
  <c r="H40" i="13" s="1"/>
  <c r="H12" i="13"/>
  <c r="E23" i="12"/>
  <c r="H23" i="12" s="1"/>
  <c r="H24" i="12" s="1"/>
  <c r="H20" i="12"/>
  <c r="H12" i="12"/>
  <c r="E33" i="10"/>
  <c r="E31" i="10"/>
  <c r="H31" i="10" s="1"/>
  <c r="H38" i="10"/>
  <c r="E20" i="10"/>
  <c r="H20" i="10" s="1"/>
  <c r="E19" i="10"/>
  <c r="H19" i="10" s="1"/>
  <c r="H49" i="10"/>
  <c r="H50" i="10" s="1"/>
  <c r="H25" i="10"/>
  <c r="H29" i="10" s="1"/>
  <c r="H21" i="10"/>
  <c r="H18" i="10"/>
  <c r="H15" i="10"/>
  <c r="H14" i="10"/>
  <c r="H11" i="10"/>
  <c r="H49" i="13" l="1"/>
  <c r="H37" i="12"/>
  <c r="G8" i="20" s="1"/>
  <c r="H8" i="20" s="1"/>
  <c r="H23" i="10"/>
  <c r="H30" i="13"/>
  <c r="H28" i="14"/>
  <c r="H39" i="14" s="1"/>
  <c r="G10" i="20" s="1"/>
  <c r="H10" i="20" s="1"/>
  <c r="H33" i="10"/>
  <c r="H34" i="10" s="1"/>
  <c r="E40" i="10"/>
  <c r="H40" i="10" s="1"/>
  <c r="H41" i="10" s="1"/>
  <c r="H16" i="10"/>
  <c r="H12" i="10"/>
  <c r="H43" i="10"/>
  <c r="H46" i="10"/>
  <c r="H47" i="10" s="1"/>
  <c r="H87" i="9"/>
  <c r="H55" i="13" l="1"/>
  <c r="G9" i="20" s="1"/>
  <c r="H9" i="20" s="1"/>
  <c r="H44" i="10"/>
  <c r="H53" i="10" s="1"/>
  <c r="G7" i="20" s="1"/>
  <c r="H7" i="20" s="1"/>
  <c r="E39" i="9"/>
  <c r="H39" i="9" s="1"/>
  <c r="H42" i="9"/>
  <c r="H46" i="9"/>
  <c r="H38" i="9"/>
  <c r="E37" i="9"/>
  <c r="H36" i="9"/>
  <c r="H30" i="9"/>
  <c r="H34" i="9" s="1"/>
  <c r="H37" i="9" l="1"/>
  <c r="H40" i="9" s="1"/>
  <c r="H44" i="9"/>
  <c r="H78" i="9"/>
  <c r="H61" i="9"/>
  <c r="H73" i="9" s="1"/>
  <c r="H14" i="9" l="1"/>
  <c r="H10" i="9"/>
  <c r="H11" i="9" l="1"/>
  <c r="H89" i="9"/>
  <c r="H88" i="9"/>
  <c r="H86" i="9"/>
  <c r="H85" i="9"/>
  <c r="H84" i="9"/>
  <c r="H77" i="9"/>
  <c r="H47" i="9"/>
  <c r="H83" i="9"/>
  <c r="H82" i="9"/>
  <c r="H81" i="9"/>
  <c r="H75" i="9"/>
  <c r="H76" i="9"/>
  <c r="E52" i="9"/>
  <c r="H52" i="9" s="1"/>
  <c r="H48" i="9"/>
  <c r="H25" i="9"/>
  <c r="H24" i="9"/>
  <c r="H13" i="9"/>
  <c r="H15" i="9" s="1"/>
  <c r="H17" i="9"/>
  <c r="H22" i="9" s="1"/>
  <c r="H91" i="9" l="1"/>
  <c r="E57" i="9"/>
  <c r="E58" i="9" s="1"/>
  <c r="H58" i="9" s="1"/>
  <c r="H53" i="9"/>
  <c r="H57" i="9"/>
  <c r="H79" i="9"/>
  <c r="H51" i="9"/>
  <c r="H26" i="9"/>
  <c r="H49" i="9"/>
  <c r="H59" i="9" l="1"/>
  <c r="H55" i="9"/>
  <c r="H94" i="9"/>
  <c r="G15" i="20"/>
  <c r="H15" i="20" s="1"/>
  <c r="G4" i="20" l="1"/>
  <c r="H4" i="20" s="1"/>
  <c r="H18" i="20" s="1"/>
</calcChain>
</file>

<file path=xl/sharedStrings.xml><?xml version="1.0" encoding="utf-8"?>
<sst xmlns="http://schemas.openxmlformats.org/spreadsheetml/2006/main" count="1080" uniqueCount="341">
  <si>
    <t>HIDROSANITARIAS</t>
  </si>
  <si>
    <t>1,00</t>
  </si>
  <si>
    <t>FONTANERÍA</t>
  </si>
  <si>
    <t>DISTRIBUCIÓN</t>
  </si>
  <si>
    <t>INSTALACIONES</t>
  </si>
  <si>
    <t>Total 11INS111</t>
  </si>
  <si>
    <t>UNIDAD</t>
  </si>
  <si>
    <t>CANTIDAD</t>
  </si>
  <si>
    <t>PRECIO</t>
  </si>
  <si>
    <t>UND</t>
  </si>
  <si>
    <t>m²</t>
  </si>
  <si>
    <t>TOTAL FINAL</t>
  </si>
  <si>
    <t>ACTIVIDADES PRELIMINARES</t>
  </si>
  <si>
    <t>Trazado y marcado</t>
  </si>
  <si>
    <t>Limpieza y descapote</t>
  </si>
  <si>
    <t>EXCAVACIONES</t>
  </si>
  <si>
    <t>CIMENTACION</t>
  </si>
  <si>
    <t>m³</t>
  </si>
  <si>
    <t>ACABADOS</t>
  </si>
  <si>
    <t>TOTAL</t>
  </si>
  <si>
    <t>INSTALACIONES ELECTRICAS</t>
  </si>
  <si>
    <t>INSTALACIONES HIDROSANITARIAS</t>
  </si>
  <si>
    <t>ml</t>
  </si>
  <si>
    <t>Relleno para cimiento corrido con material de sitio e:15"</t>
  </si>
  <si>
    <r>
      <t>PROYECTO:</t>
    </r>
    <r>
      <rPr>
        <sz val="12"/>
        <color theme="1"/>
        <rFont val="Swis721 LtEx BT"/>
        <family val="2"/>
      </rPr>
      <t xml:space="preserve"> LOCAL COMERCIAL BAR Y RESTAURANTE| PLAZA MUNICIPAL TELA</t>
    </r>
  </si>
  <si>
    <t>UBICACION: BULEVAR COSTERO, TELA, ATLANTIDA</t>
  </si>
  <si>
    <t>PAREDES</t>
  </si>
  <si>
    <t>GLB</t>
  </si>
  <si>
    <t>ESTRUCTURA DE TECHO</t>
  </si>
  <si>
    <t>CUBIERTA DE TECHO</t>
  </si>
  <si>
    <t>Puerta de Madera, abatible con marco y contramarco de madera, acabado color cedro. Incluye accesorios.</t>
  </si>
  <si>
    <t>CARPINTERIA DE MADERA Y CRISTAL</t>
  </si>
  <si>
    <t>SUB TOTAL</t>
  </si>
  <si>
    <t>Pie lineal</t>
  </si>
  <si>
    <t>Pie Lineal</t>
  </si>
  <si>
    <t>5 CAJAS CABLE 2/10 Y 3/12</t>
  </si>
  <si>
    <t>unit</t>
  </si>
  <si>
    <t>ESTRUCTURAS DE MADERA</t>
  </si>
  <si>
    <t xml:space="preserve">ESTRUCTURAS DE CONCRETO </t>
  </si>
  <si>
    <t>Acabado de sellador 3 en 1 color cedro para exterior en paredes de madera y elementos estructurales visibles</t>
  </si>
  <si>
    <t>Sobrecimiento de 3 hiladas con bloque 8" fundido con bastones 3/8" @0.40m y varilla #3 por temperatura @2hiladas</t>
  </si>
  <si>
    <t>Escalones de concreto, 20cm espesor, con refuerzo de malla electrosoldada 6x6 5mm</t>
  </si>
  <si>
    <t>Rampa de concreto, 11% pend. 10cm espesor, con refuerzo de malla electrosoldada 6x6 5mm, incluye pasamanos de acero inoxidable</t>
  </si>
  <si>
    <t>PISO DE CONCRETO</t>
  </si>
  <si>
    <t>Firme de concreto, e=10cm. Refuerzo con malla con refuerzo de malla electrosoldada 6x6 5mm</t>
  </si>
  <si>
    <t>Repello en paredes</t>
  </si>
  <si>
    <t>Pulido en paredes</t>
  </si>
  <si>
    <t>Firme de concreto pulido, e=10cm. Refuerzo con malla con refuerzo de malla electrosoldada 6x6 5mm</t>
  </si>
  <si>
    <t>ESTRUCTURAS DE MADERA Y TECHO</t>
  </si>
  <si>
    <t>Acabado de sellador 3 en 1a base de poliuretano color nogal para exterior en paredes de madera y elementos estructurales visibles</t>
  </si>
  <si>
    <t>ESTRUCTURAS DE CONCRETO</t>
  </si>
  <si>
    <t>Moldura superior de concreto 5x25cm, pulida y acabado en pintura blanca exterior</t>
  </si>
  <si>
    <t>Banca de concreto pulido 50cm de ancho, e=2'', armado de varilla 3#3 y #3@0.25mt</t>
  </si>
  <si>
    <r>
      <t>PROYECTO:</t>
    </r>
    <r>
      <rPr>
        <sz val="12"/>
        <color theme="1"/>
        <rFont val="Swis721 LtEx BT"/>
        <family val="2"/>
      </rPr>
      <t xml:space="preserve"> FOSA SEPTICA| PLAZA MUNICIPAL TELA</t>
    </r>
  </si>
  <si>
    <t>EXCAVACION Y CONFORMACION</t>
  </si>
  <si>
    <t>Concreto pobre &lt;2500psi, e=10cm</t>
  </si>
  <si>
    <t>LOSA DE CONCRETO</t>
  </si>
  <si>
    <t>FIRME DE CONCRETO</t>
  </si>
  <si>
    <t>Pared de bodega, estructura de madera 2x4" RR, recubierta de paneles de panelit machimbrado tipo madera</t>
  </si>
  <si>
    <t>Pared central, estructura de madera 2x4" RC, recubierta de paneles de panelit machimbrado tipo madera</t>
  </si>
  <si>
    <t>Puerta de madera de pino prefabricada, contramarco y tablero de madera curada, acabado final barnizada. Con accesorios</t>
  </si>
  <si>
    <t>Firme de concreto e=4" 3000psi, allanado, Ref. malla electrosoldada agujero 6x6''X5mm</t>
  </si>
  <si>
    <t>FONTANERIA</t>
  </si>
  <si>
    <t>ACTIVIDADES FINALES</t>
  </si>
  <si>
    <t>Limpieza final del proyecto</t>
  </si>
  <si>
    <t>RAMPA DE CONCRETO</t>
  </si>
  <si>
    <t>Firme de concreto estampado, e=6" 3000psi, Ref. malla electrosoldada agujero 6x6''X5mm con acabado en color azul turquesa</t>
  </si>
  <si>
    <t xml:space="preserve">Bordillo de concreto, 15x20cm fc=3,000psi </t>
  </si>
  <si>
    <t>INSTLACIONES HIDROSANITARIAS</t>
  </si>
  <si>
    <t>und</t>
  </si>
  <si>
    <r>
      <t>PROYECTO:</t>
    </r>
    <r>
      <rPr>
        <sz val="12"/>
        <color theme="1"/>
        <rFont val="Swis721 LtEx BT"/>
        <family val="2"/>
      </rPr>
      <t xml:space="preserve"> CHAPOTEADERO| PLAZA MUNICIPAL TELA</t>
    </r>
  </si>
  <si>
    <t xml:space="preserve">EQUIPAMIENTO </t>
  </si>
  <si>
    <t>Sobrecimiento de 2 hiladas con bloque 8" fundido con bastones 3/8" @0.40m y varilla #3 por temperatura @2hiladas</t>
  </si>
  <si>
    <t>pie lineal</t>
  </si>
  <si>
    <t>CARPINTERIA DE ALUMINIO</t>
  </si>
  <si>
    <t>Basurero de concreto acabado terrazo lavado y madera</t>
  </si>
  <si>
    <t>Banca de concreto acabado terrazo lavado y madera T-2</t>
  </si>
  <si>
    <t>Banca de concreto con resoaldar, acabado terrazo lavado y madera T-1</t>
  </si>
  <si>
    <t>MOBILIARIO URBANO</t>
  </si>
  <si>
    <t>Bodega de materiales</t>
  </si>
  <si>
    <t>RELLENO  Y COMPACTACION</t>
  </si>
  <si>
    <t>Relleno con material selecto</t>
  </si>
  <si>
    <t xml:space="preserve">PAVIMENTOS </t>
  </si>
  <si>
    <t>SUPERFICIES NATURALES</t>
  </si>
  <si>
    <t>JARDINERAS</t>
  </si>
  <si>
    <t>Sobrecimiento de bloq. No 6'' fundido y bastoneado @dos hiladas ref. #3 por temperatura</t>
  </si>
  <si>
    <t>Castillos de 15x15cm, Ref. 4#3 y #2@0.20 g40,  fc= ≤ 3,000psi</t>
  </si>
  <si>
    <t>Firme de concreto, e=3'', fc= ≤ 3,000psi, Ref. malla electrosoldada 6x6'' 5mm</t>
  </si>
  <si>
    <t>Relleno compactado para cimiento corrido con material de sitio e:15"</t>
  </si>
  <si>
    <t>ESTRUCTURA DE CONCRETO</t>
  </si>
  <si>
    <t>Pedestal de concreto 20x20x100cm, Ref. 4#3 y #2@0.20cm, fc=3,000psi</t>
  </si>
  <si>
    <t>Firme de concreto pulido, e=10cm. Refuerzo con malla con refuerzo de malla electrosoldada 6x6'' 5mm</t>
  </si>
  <si>
    <t xml:space="preserve">Sobrecimiento de 2 hiladas con bloque 8" fundido con bastones 3/8" @0.40m y varilla #3 por temperatura </t>
  </si>
  <si>
    <t>unid</t>
  </si>
  <si>
    <t>CANT</t>
  </si>
  <si>
    <t>Gazebos</t>
  </si>
  <si>
    <t>Duchas+Vestidores+Banos</t>
  </si>
  <si>
    <t>Chapoteadero</t>
  </si>
  <si>
    <t>Desechos solidos</t>
  </si>
  <si>
    <t>Mobiliario urbano</t>
  </si>
  <si>
    <t>Generalidades</t>
  </si>
  <si>
    <t>Juegos infantiles</t>
  </si>
  <si>
    <t>Instalacion de camaras de seguridad</t>
  </si>
  <si>
    <t>Caja para válvulas de 1- 1/2"</t>
  </si>
  <si>
    <t>Suministro e instalación de válvulas de  1 1/2", de bronce</t>
  </si>
  <si>
    <t>Limpieza final, incluye acarreo de desperdicios</t>
  </si>
  <si>
    <r>
      <t xml:space="preserve">Cimiento corrido de 40x20cm, Ref. 4#3 y #3@0.20mt g40, fc= </t>
    </r>
    <r>
      <rPr>
        <sz val="12"/>
        <color theme="1"/>
        <rFont val="Calibri"/>
        <family val="2"/>
      </rPr>
      <t>≤</t>
    </r>
    <r>
      <rPr>
        <sz val="14"/>
        <color theme="1"/>
        <rFont val="Calibri"/>
        <family val="2"/>
      </rPr>
      <t xml:space="preserve"> </t>
    </r>
    <r>
      <rPr>
        <sz val="12"/>
        <color theme="1"/>
        <rFont val="Swis721 LtEx BT"/>
        <family val="2"/>
      </rPr>
      <t>3,000psi</t>
    </r>
  </si>
  <si>
    <t>Solera inferior de 10x15cm, Ref. 2#3 y #2@0.20 g40,  fc= ≤ 3,000psi</t>
  </si>
  <si>
    <t>Rampa de concreto, 16% pend. 10cm espesor, con refuerzo de malla electrosoldada 6x6 5mm, incluye pasamanos de acero inoxidable</t>
  </si>
  <si>
    <t>CIMENTACION Y ESTRUCTURAS DE CONCRETO</t>
  </si>
  <si>
    <t>Relleno compactado para firme de concreto</t>
  </si>
  <si>
    <t>Huellas de concreto e=3''</t>
  </si>
  <si>
    <t>Pared divisora. Estructura de madera Paral principal 4x4'' y estructura 2x4" CC, Recubierta con paneles de tablilla de PVC C/madera cedro</t>
  </si>
  <si>
    <t>CARPINTERIA MADERA</t>
  </si>
  <si>
    <t>Barandal de madera, Parales 4x4'' y refuerzos horizontales 2x4'' con acabado barniz 3en1</t>
  </si>
  <si>
    <r>
      <t>PROYECTO:</t>
    </r>
    <r>
      <rPr>
        <sz val="12"/>
        <color theme="1"/>
        <rFont val="Swis721 LtEx BT"/>
        <family val="2"/>
      </rPr>
      <t xml:space="preserve"> PLAZA TURISTICA MUNICIPAL</t>
    </r>
  </si>
  <si>
    <r>
      <t>Locales comerciales 28mt</t>
    </r>
    <r>
      <rPr>
        <sz val="12"/>
        <color theme="1"/>
        <rFont val="Calibri"/>
        <family val="2"/>
      </rPr>
      <t>²</t>
    </r>
  </si>
  <si>
    <r>
      <t>Locales comerciales 150mt</t>
    </r>
    <r>
      <rPr>
        <sz val="12"/>
        <color theme="1"/>
        <rFont val="Calibri"/>
        <family val="2"/>
      </rPr>
      <t>²</t>
    </r>
  </si>
  <si>
    <t>PUERTAS Y VENTANAS</t>
  </si>
  <si>
    <t xml:space="preserve">Relleno para cimiento corrido con material de sitio </t>
  </si>
  <si>
    <t>Sobrecimiento con bloque 6" fundido con bastones 3/8" @0.40m y varilla #3 por temperatura @2hiladas</t>
  </si>
  <si>
    <t xml:space="preserve">      </t>
  </si>
  <si>
    <t>Compuerta oscilante de madera machimbre 1x6'' con marco de madera 2x4'', incluye accesorios</t>
  </si>
  <si>
    <r>
      <t>PROYECTO:</t>
    </r>
    <r>
      <rPr>
        <sz val="12"/>
        <color theme="1"/>
        <rFont val="Swis721 LtEx BT"/>
        <family val="2"/>
      </rPr>
      <t xml:space="preserve"> LOCAL COMERCIAL 28m2| PLAZA MUNICIPAL TELA</t>
    </r>
  </si>
  <si>
    <t>Estructura de techo, canaleta gal. 2x4'' con cubiertas de lamina aluzinc cal. 26, color café oscuro. Incluye arriostramiento, anticorrosivo a dos manos, canales PVC y bajantes ALL</t>
  </si>
  <si>
    <t>ESTRUCTURA DE TECHO Y CUBIERTA</t>
  </si>
  <si>
    <r>
      <t>PROYECTO:</t>
    </r>
    <r>
      <rPr>
        <sz val="12"/>
        <color theme="1"/>
        <rFont val="Swis721 LtEx BT"/>
        <family val="2"/>
      </rPr>
      <t xml:space="preserve"> OFICINA ADMINISTRATIVA| PLAZA MUNICIPAL TELA</t>
    </r>
  </si>
  <si>
    <t>INSTALACIONES ELECTRICAS | EXTERIOR</t>
  </si>
  <si>
    <t>INSTALACIONES ELECTRICAS | CUARTO ELECTRICO</t>
  </si>
  <si>
    <t>INSTALACIONES ESTRUCTURA A-III-4 Y BANCO DE TRANSFORMADORES  EN P8</t>
  </si>
  <si>
    <t>INSTALACIONES ESTRUCTURA A-III-6R EN P7</t>
  </si>
  <si>
    <t>INSTALACIONES ESTRUCTURA A-III-4 EN P3</t>
  </si>
  <si>
    <t xml:space="preserve">CONDUCTORES UNICAMENTE MARCA PHELPS DODGE, VIAKON </t>
  </si>
  <si>
    <t>CINTA AISLANTE Y CONECTORES DE COPA MARCA 3M</t>
  </si>
  <si>
    <t>CAJAS DE REGISTRO PVC MARCA CANTEX O RACO</t>
  </si>
  <si>
    <t xml:space="preserve">INTERRUPTORES MARCA  COOPER, HUBBELL Y LEVITON </t>
  </si>
  <si>
    <t>TOMACORRIENTES MARCA HUBBELL, COOPER Y  LEVITON</t>
  </si>
  <si>
    <t>TABLEROS MARCA ABB</t>
  </si>
  <si>
    <t xml:space="preserve">LUMINARIAS MARCA LITHONIA, LIGTH TEC </t>
  </si>
  <si>
    <t>TUBERIA UL MARCA ALLIED, WHEATLAND, RYMCO Y</t>
  </si>
  <si>
    <t>NOTA</t>
  </si>
  <si>
    <t>OBRAS COMPLEMENTARIAS</t>
  </si>
  <si>
    <t>PISO | ESTRUCTURA DE MADERA Y CONCRETO</t>
  </si>
  <si>
    <t>ROTULO</t>
  </si>
  <si>
    <t>NOTA: LA CONCHA ACUSTICA SE MUESTRA A NIVEL ARQUITECTONICO, SE REQUIERE ANALSIS ESTRUCTURAL</t>
  </si>
  <si>
    <t>Oficina administrativa + cuarto eléctrico</t>
  </si>
  <si>
    <t>Concha acústica</t>
  </si>
  <si>
    <t>Pérgolas compartidas entre locales</t>
  </si>
  <si>
    <t>Fosa séptica</t>
  </si>
  <si>
    <r>
      <t>PROYECTO:</t>
    </r>
    <r>
      <rPr>
        <sz val="12"/>
        <color theme="1"/>
        <rFont val="Swis721 LtEx BT"/>
        <family val="2"/>
      </rPr>
      <t xml:space="preserve"> LOCAL COMERCIAL BAR Y RESTAURANTE| PLAZA TURÍSTICA MUNICIPAL TELA</t>
    </r>
  </si>
  <si>
    <t>Excavación para cimiento corrido 0.60x0.85mt</t>
  </si>
  <si>
    <t>Fundición de zapata corrida, 0.60x0.20m, 5#3 y #4@0.20cm Orig G40 Incluye armado y fundición con concreto 3000psi</t>
  </si>
  <si>
    <t>Solera inferior T-1 de 0.15x0.15m, 4#3 y #3@0.20m, incluye armado, encofrado y colado de concreto 3000psi</t>
  </si>
  <si>
    <t>Solera inferior T-2 de 0.15x0.12m, 4#3 y #3@0.20m, incluye armado, encofrado y colado de concreto 3000psi</t>
  </si>
  <si>
    <t>pilotes de concreto 6'', 2#3, incluye armado, encofrado y colado de concreto 3,500psi</t>
  </si>
  <si>
    <r>
      <t xml:space="preserve">Fundición de castillos </t>
    </r>
    <r>
      <rPr>
        <b/>
        <sz val="12"/>
        <color theme="1"/>
        <rFont val="Swis721 LtEx BT"/>
        <family val="2"/>
      </rPr>
      <t xml:space="preserve">K-0, </t>
    </r>
    <r>
      <rPr>
        <sz val="12"/>
        <color theme="1"/>
        <rFont val="Swis721 LtEx BT"/>
        <family val="2"/>
      </rPr>
      <t>0.40x0.40m,  8#3 y #3@0.15m, armado, encofrado y fundición de concreto 3000psi</t>
    </r>
  </si>
  <si>
    <r>
      <t xml:space="preserve">Fundición de castillos </t>
    </r>
    <r>
      <rPr>
        <b/>
        <sz val="12"/>
        <color theme="1"/>
        <rFont val="Swis721 LtEx BT"/>
        <family val="2"/>
      </rPr>
      <t xml:space="preserve">K-1, </t>
    </r>
    <r>
      <rPr>
        <sz val="12"/>
        <color theme="1"/>
        <rFont val="Swis721 LtEx BT"/>
        <family val="2"/>
      </rPr>
      <t>0.15x0.15m,  4#3 y #3@0.15m, armado, encofrado y fundición de concreto 3000psi. H=1.4mt a NPT</t>
    </r>
  </si>
  <si>
    <t>Suministro de material selecto para relleno y conformación de terreno para firme de concreto</t>
  </si>
  <si>
    <t>Suministro e Instalación viga madre de madera inferior para amarre, 2x6" Cepillado y curado a presión y al vacío, afianzado a solera con pines de varilla #3 y pernos</t>
  </si>
  <si>
    <t>Suministro e Instalación de Viga de madera 2x6", con refuerzos perpendicular 2x6'', cepillada y curada a presión y al vacio.afianzada a plato de madera con pernos y clavo galvanizado</t>
  </si>
  <si>
    <t>Suministro e instalación de lamina de madera contrachapada plywood 1/2''x4x8''</t>
  </si>
  <si>
    <t>Suministro e instalación de Piso de SPC Roble Cenizo de 20mm, 1.22x0.20mt, 100% resistente al agua, cuenta con sistema click para su instalación. No requiere pegamento. ALTO TRAFICO</t>
  </si>
  <si>
    <t>Suministro e Instalación de columnas de madera 8x8"x10' cepillado y curado a presión y al vacío, con conectores metálicos sobre pedestales de concreto K-1</t>
  </si>
  <si>
    <t>Suministro e Instalación de columnas de madera 4x8"x10' cepillado y curado a presión y al vacío, con conectores metálicos sobre pedestales de concreto K-1</t>
  </si>
  <si>
    <t>Suministro e Instalación de columnas doble de madera 4x8"x12' cepillado y curado a presión y al vacío, con conectores metálicos sobre pedestales de concreto K-0</t>
  </si>
  <si>
    <t>Suministro e Instalación de vigas de madera 6x6" curada a presión y al vacío.</t>
  </si>
  <si>
    <t>Construcción de paredes de madera machimbre 1x6" curada a presión y al vacío, estructura de madera 2x4" rustica curada.</t>
  </si>
  <si>
    <t>Construcción de paredes de bloque No.6; Ref #2 @3hiladas</t>
  </si>
  <si>
    <t xml:space="preserve">Suministro e instalación de piedra de laja en paredes de bloque </t>
  </si>
  <si>
    <t>Instalación de Cielo falso tablilla de PVC 25cm acabado madera, mate</t>
  </si>
  <si>
    <t>Estructura de techo 01, con elementos estructurales de madera [según plano de estructura de techos], cepillada curada a presión y al vacío. Incluye bajantes ALL</t>
  </si>
  <si>
    <t>Estructura de techo 02, con elementos estructurales de madera [según plano de estructura de techos], cepillada curada a presión y al vacío. Incluye bajantes ALL</t>
  </si>
  <si>
    <t>Estructura de techo 03 y 04, con elementos estructurales de madera [según plano de estructura de techos], cepillada curada a presión y al vacío. Incluye bajantes ALL</t>
  </si>
  <si>
    <t xml:space="preserve">Instalación de madera tipo machimbre,  [según plano de estructura de techos], cepillada curada a presión y al vacío. </t>
  </si>
  <si>
    <t xml:space="preserve">Instalación de cubierta de lamina de Aluzinc, cal. 26, color café oscuro, incluye accesorios </t>
  </si>
  <si>
    <t>Suministro e Instalación de aislante térmico de espuma de polietileno e=3mm</t>
  </si>
  <si>
    <t xml:space="preserve">Suministro e instalación de toma general 15A 120V empotrado, canalización tub pvc sch40 1/2" desde PANEL A con cable tipo Thhn 3x12 awg </t>
  </si>
  <si>
    <t xml:space="preserve">Suministro e instalación de toma GFCI 15A 120V empotrado, canalización tub pvc sch40 1/2" desde PANEL A con cable tipo Thhn 3x12 awg </t>
  </si>
  <si>
    <t xml:space="preserve">Suministro e instalación de toma piso 15A 120V empotrado, canalización tub pvc sch40 1/2" desde PANEL A con cable tipo Thhn 3x12 awg </t>
  </si>
  <si>
    <t xml:space="preserve">Suministro e instalación de toma estufa, canalización tub pvc sch40 3/4" desde PANEL A con cable tipo Thhn 3x8 +1x10N awg </t>
  </si>
  <si>
    <t xml:space="preserve">Suministro e instalación de interruptor sencillo 15A 120V empotrado, canalización tub emt  1/2" desde PANEL A con cable tipo Thhn 3x12 awg </t>
  </si>
  <si>
    <t xml:space="preserve">Suministro e instalación de interruptor doble 15A 120V empotrado, canalización tub emt  1/2" desde PANEL A con cable tipo Thhn 3x12 awg </t>
  </si>
  <si>
    <t xml:space="preserve">Suministro e instalación de luminaria de pared , canalización tub emt  1/2" desde PANEL A con cable tipo Thhn 3x12 awg </t>
  </si>
  <si>
    <t xml:space="preserve">Suministro e instalación de luminaria colgante, canalización tub emt  1/2" desde PANEL A con cable tipo Thhn 3x12 awg </t>
  </si>
  <si>
    <t xml:space="preserve">Suministro e instalación de luminaria tipo spot , canalización tub emt  1/2" desde PANEL A con cable tipo Thhn 3x12 awg </t>
  </si>
  <si>
    <t xml:space="preserve">Suministro e instalación de tira led </t>
  </si>
  <si>
    <t xml:space="preserve">Suministro e instalación de guirnaldas </t>
  </si>
  <si>
    <t>Suministro e instalación de centro de carga 100A 18E, canalización 1 1/4 pvc sch40 con cable tipo thhn 2x2+4N+8T</t>
  </si>
  <si>
    <t>Suministro e instalación de sistema de agua potable. Incluye accesorios</t>
  </si>
  <si>
    <t>Suministro e instalación de sistema de aguas negras y grises. Incluye accesorios</t>
  </si>
  <si>
    <t>Suministro e instalación de Sanitarios [Incluye accesorios]</t>
  </si>
  <si>
    <t>Suministro e instalación de Lavamanos  [Incluye accesorios]</t>
  </si>
  <si>
    <t>Suministro e instalación de ventana, dos hojas, deslizantes con marco de pvc color madera y cristal 3/16". Incluye accesorios.</t>
  </si>
  <si>
    <t>Puerta de madera dos hojas abatibles de vaivén, tipo bar.  acabado color cedro. Incluye accesorios.</t>
  </si>
  <si>
    <t>Suministro e instalación de barandal de madera, según diseño</t>
  </si>
  <si>
    <t>Suministro e instalación de mueble de madera, para barra en área de atención con acabado de panel WPC interiores tipo madera, top de madera. según especificaciones.</t>
  </si>
  <si>
    <t>Suministro e instalación de mueble de madera, acabado color cedro para alacena. Incluye accesorios.</t>
  </si>
  <si>
    <t>Suministro e instalación de mueble de cocina, de madera color cedro, Top de concreto con acabado en enchape porcelanato 60x60cm color beige. instalación de lavamanos. Incluye accesorios</t>
  </si>
  <si>
    <t>Construcción de celosía de madera, vertical para vestibulación de baños.PVC 4x6''</t>
  </si>
  <si>
    <t>Construcción de gradas de acceso, estructura de madera. Según diseño</t>
  </si>
  <si>
    <t>Excavación para cimiento corrido 0.60x0.75mt</t>
  </si>
  <si>
    <t>Fundición de zapata corrida ZC-1, 0.40x0.20m, 4#3 y #3@0.20m Orig G40 Incluye armado y fundición con concreto 3000psi</t>
  </si>
  <si>
    <t>Solera inferior de 0.15x0.15m, 4#4 y #3@0.15m, incluye armado, encofrado y colado de concreto 3000psi</t>
  </si>
  <si>
    <t xml:space="preserve">Instalación de columnas de madera 8x8" cepillado y curado a presión y al vacío, con conectores metálicos sobre firme de concreto </t>
  </si>
  <si>
    <t xml:space="preserve">Instalación de columnas de madera 6x6" cepillado y curado a presión y al vacío, con conectores metálicos sobre firme de concreto </t>
  </si>
  <si>
    <t>Instalación de vigas de madera 6x6" curada a presión y al vacío. Fijadas con pernos y clavo galvanizado</t>
  </si>
  <si>
    <t xml:space="preserve">Suministro e instalación de toma general 15A 120V empotrado, canalización tub pvc sch40 1/2" desde PANEL I con cable tipo Thhn 3x12 awg </t>
  </si>
  <si>
    <t xml:space="preserve">Suministro e instalación de toma GFCI 15A 120V empotrado, canalización tub pvc sch40 1/2" desde PANEL I con cable tipo Thhn 3x12 awg </t>
  </si>
  <si>
    <t xml:space="preserve">Suministro e instalación de toma con tapadera waterproof 15A 120V empotrado, canalización tub pvc sch40 1/2" desde PANEL I con cable tipo Thhn 3x12 awg </t>
  </si>
  <si>
    <t xml:space="preserve">Suministro e instalación de toma estufa, canalización tub pvc sch40 3/4" desde PANEL I con cable tipo Thhn 3x8 +1x10N awg </t>
  </si>
  <si>
    <t xml:space="preserve">Suministro e instalación de interruptor doble 15A 120V empotrado, canalización tub emt  1/2" desde PANEL I con cable tipo Thhn 3x12 awg </t>
  </si>
  <si>
    <t xml:space="preserve">Suministro e instalación de luminaria tipo spot , canalización tub emt  1/2" desde PANEL I con cable tipo Thhn 3x12 awg </t>
  </si>
  <si>
    <t>Suministro e instalación de centro de carga 100A 12E, canalización 1 1/4 pvc sch40 con cable tipo thhn 2x2+4N+8T</t>
  </si>
  <si>
    <t>Suministro e instalación de ventana, dos hojas, deslizantes con marco de pvc color blanco y cristal 3/16". Incluye accesorios.</t>
  </si>
  <si>
    <t>Suministro e instalación de mueble de cocina, de madera color cedro, Top de concreto enchape de porcelanato 60x60cm color beige. Instalación de lavamanos. Incluye accesorios</t>
  </si>
  <si>
    <t>Fascia de madera de Tubo rectangular gal. c14 2x1" @70cm, incluye rotulo de letras troquelada de acero inoxidable con iluminación</t>
  </si>
  <si>
    <t>Excavación para cimiento corrido 0.60x0.30mt y conformación manual</t>
  </si>
  <si>
    <t>Fundición de zapata corrida ZC-1, 0.60x0.20m, 5#3 y #4@0.15m Orig G40 Incluye armado y fundición con concreto 3000psi</t>
  </si>
  <si>
    <r>
      <t xml:space="preserve">Zapata aislada </t>
    </r>
    <r>
      <rPr>
        <b/>
        <sz val="12"/>
        <color theme="1"/>
        <rFont val="Swis721 LtEx BT"/>
        <family val="2"/>
      </rPr>
      <t>ZC-1</t>
    </r>
    <r>
      <rPr>
        <sz val="12"/>
        <color theme="1"/>
        <rFont val="Swis721 LtEx BT"/>
        <family val="2"/>
      </rPr>
      <t xml:space="preserve"> 1.20x1.20x0.30mt  Ref. #4@0.2m  A/S, incluye armado, encofrado y colado de concreto 3000psi</t>
    </r>
  </si>
  <si>
    <r>
      <t xml:space="preserve">Zapata aislada </t>
    </r>
    <r>
      <rPr>
        <b/>
        <sz val="12"/>
        <color theme="1"/>
        <rFont val="Swis721 LtEx BT"/>
        <family val="2"/>
      </rPr>
      <t>ZC-2</t>
    </r>
    <r>
      <rPr>
        <sz val="12"/>
        <color theme="1"/>
        <rFont val="Swis721 LtEx BT"/>
        <family val="2"/>
      </rPr>
      <t xml:space="preserve"> 3.00x3.00 Ref. #4@0.15m A/S, incluye armado, encofrado y colado de concreto 3000psi</t>
    </r>
  </si>
  <si>
    <r>
      <t xml:space="preserve">Fundición de castillos </t>
    </r>
    <r>
      <rPr>
        <b/>
        <sz val="12"/>
        <color theme="1"/>
        <rFont val="Swis721 LtEx BT"/>
        <family val="2"/>
      </rPr>
      <t xml:space="preserve">K-0, </t>
    </r>
    <r>
      <rPr>
        <sz val="12"/>
        <color theme="1"/>
        <rFont val="Swis721 LtEx BT"/>
        <family val="2"/>
      </rPr>
      <t>0.15x0.15m,  4#3 y #3@0.15m, armado, encofrado y fundición de concreto 3000psi</t>
    </r>
  </si>
  <si>
    <t>Pedestal 1.00x1.00x1.80mt  9#3 y #3@0.20m, incluye armado, encofrado y colado de concreto 3000psi</t>
  </si>
  <si>
    <t>Construcción de paredes de bloque No.6; Ref #2 @2hiladas; Hasta h:120cm</t>
  </si>
  <si>
    <t>Aplicación de sellador y pintura de exterior acrílica color blanco en paredes y piso</t>
  </si>
  <si>
    <t>Suministro e instalación de estructura ligera tipo joist, cuerdas de anclado a pedestales.</t>
  </si>
  <si>
    <t>Suministro e instalación de membrana PVC o PTFE intemperie, incluye accesorios especiales [cables tensores, anclajes, conectores…etc.]</t>
  </si>
  <si>
    <t>Suministro e instalación de sistema de iluminación, luminarias y sistema de fuerza</t>
  </si>
  <si>
    <t>Fundición de zapata corrida ZC-1, 0.60x0.20m, 4#3 y #3@0.20m Orig G40 Incluye armado y fundición con concreto 3000psi</t>
  </si>
  <si>
    <t>Suministro e instalación de Puerta, 4 hojas, deslizantes con marco de pvc color madera y cristal 3/16". Incluye accesorios.</t>
  </si>
  <si>
    <r>
      <t>PROYECTO:</t>
    </r>
    <r>
      <rPr>
        <sz val="12"/>
        <color theme="1"/>
        <rFont val="Swis721 LtEx BT"/>
        <family val="2"/>
      </rPr>
      <t xml:space="preserve"> FOSA SEPTICA| PLAZA TURÍSTICA MUNICIPAL TELA</t>
    </r>
  </si>
  <si>
    <t>Fundición de zapata corrida ZC-1, 0.40x0.20m, 4#3 y #3@0.15m Orig G40 Incluye armado y fundición con concreto 3000psi</t>
  </si>
  <si>
    <t>Solera inferior de 0.15x0.15m, ref. 4#3 y #3@0.15m, incluye armado, encofrado y colado de concreto 3000psi</t>
  </si>
  <si>
    <r>
      <t xml:space="preserve">Fundición de castillos </t>
    </r>
    <r>
      <rPr>
        <b/>
        <sz val="12"/>
        <color theme="1"/>
        <rFont val="Swis721 LtEx BT"/>
        <family val="2"/>
      </rPr>
      <t xml:space="preserve">K-0, </t>
    </r>
    <r>
      <rPr>
        <sz val="12"/>
        <color theme="1"/>
        <rFont val="Swis721 LtEx BT"/>
        <family val="2"/>
      </rPr>
      <t>0.15x0.15m, ref.  4#3 y #3@0.15m, armado, encofrado y fundición de concreto 3000psi</t>
    </r>
  </si>
  <si>
    <t>Pedestales de concreto, 20x20cm, ref. 4#3 y #3@0.15m, armado, encofrado y fundición de concreto 3000psi</t>
  </si>
  <si>
    <t>Construcción de paredes de bloque No.6; Ref #2 @2hiladas; Hasta h:60cm</t>
  </si>
  <si>
    <t>Pared de madera tipo pantalla de celosía [5.00x2.20mt]. Marco vertical y horizontal de 4x4'', Cuartón vertical 2x4'', Madera curada a presión y al vacío, incluye luminarias</t>
  </si>
  <si>
    <t>Puertas de madera, abatible, contramarco de madera 2x4", tablero de madera machimbrada instalada según diseño, con acabado de tinte p/madera según especificaciones</t>
  </si>
  <si>
    <t>Celosía de madera, marco 2x4'' y celosía de 1x3'', madera cepilla y curada a presión y al vacío con acabado barniz 3en1</t>
  </si>
  <si>
    <t>Instalación de estructura de madera vigueta 2x4'', cintas 1x3'', refuerzos diagonales 2x4'', tapavientos 1x8'', cepillada y curada a presión y al vacío. Fijadas con pernos y clavo gal.</t>
  </si>
  <si>
    <t>Instalación de canal de aguas lluvias, fabricado de lamina de aluzinc lisa, con bajante incluido</t>
  </si>
  <si>
    <t>Suministro e instalación de cubierta de techo de aluzinc, cal 26 color verde</t>
  </si>
  <si>
    <t>Construcción de pérgolas de madera, marcos 4x4'', vigueta y refuerzos 2x4'', rejilla horizontal 1x3''. [Sobre pedestales de concreto] con acabado barniz 3en1</t>
  </si>
  <si>
    <t>Instalación de cuartones 2x6''x6' sobre pedestal para duchas, madera cepilla y curada a presión y al vacío con acabado barniz 3en1</t>
  </si>
  <si>
    <t>Suministro e Instalación de sanitarios y tuberías con todos sus accesorios</t>
  </si>
  <si>
    <t>Suministro e instalación de lavamanos y tuberías con todos sus accesorios</t>
  </si>
  <si>
    <t>Suministro e instalación de duchas y tuberías con todos sus accesorios</t>
  </si>
  <si>
    <t>Suministro e Instalaciones de sistema de iluminación y fuerza</t>
  </si>
  <si>
    <t>Instalación de columnas doble de madera 2x6" cepillado y curado a presión y al vacío, con conectores metálicos sobre pedestales de concreto 20x20cm</t>
  </si>
  <si>
    <t xml:space="preserve">Instalación de vigas de madera 2x6" curada a presión y al vacío. Fijadas mediante pernos y clavos gal. </t>
  </si>
  <si>
    <t xml:space="preserve">Instalación de viguetas de refuerzo de madera 2x4" curada a presión y al vacío &lt;@0.80mt Fijadas mediante pernos y clavos gal. </t>
  </si>
  <si>
    <t>Conformación de terreno para firme de concreto</t>
  </si>
  <si>
    <t>Suministro e instalación de cubierta de lamina de policarbonato alveolar, incluye accesorios</t>
  </si>
  <si>
    <t>Suministro e instalación de canal de PVC de aguas lluvias</t>
  </si>
  <si>
    <t>Suministro e instalación de sistema de iluminación Tipo guirnaldas</t>
  </si>
  <si>
    <t>Excavación para cimiento corrido 0.40x0.20mt</t>
  </si>
  <si>
    <t>Fundición de zapata corrida ZC-1, 0.40x0.20m, 3#3 y #3@0.20m Orig G40 Incluye armado y fundición con concreto 3000psi</t>
  </si>
  <si>
    <t>Construcción de paredes de bloque No.6; Ref #2 @3hiladas; Hasta h:120cm</t>
  </si>
  <si>
    <t>Instalación de columnas doble de madera 2x6"x8' cepillado y curado a presión y al vacío, con conectores metálicos sobre pedestales de concreto 20x20cm</t>
  </si>
  <si>
    <t xml:space="preserve">Instalación de vigas de madera 2x6"' curada a presión y al vacío. Fijadas mediante pernos y clavos gal. </t>
  </si>
  <si>
    <t xml:space="preserve">Instalación de viguetas de refuerzo de madera 2x4" curada a presión y al vacío &lt;@1.70mt Fijadas mediante pernos y clavos gal. </t>
  </si>
  <si>
    <t xml:space="preserve">Instalación de tapavientos de madera 1x8" curada a presión y al vacío. Fijadas mediante pernos y clavos gal. </t>
  </si>
  <si>
    <t>Aplicación de sellador y pintura de exterior acrílica color latte en paredes y piso</t>
  </si>
  <si>
    <t>Excavación con retroexcavadora</t>
  </si>
  <si>
    <t>Conformación de suelo</t>
  </si>
  <si>
    <t xml:space="preserve">Mampostería para estabilización de suelo con material granular mayor a 5pulg; e=6'' </t>
  </si>
  <si>
    <t>Losa de cimentación e=0.25mt; Ref. #3@0.15m leg G40. A/S</t>
  </si>
  <si>
    <t>Impermeabilización con sicatop-144 o similar</t>
  </si>
  <si>
    <r>
      <t>Fundición de columna</t>
    </r>
    <r>
      <rPr>
        <b/>
        <sz val="12"/>
        <color theme="1"/>
        <rFont val="Swis721 LtEx BT"/>
        <family val="2"/>
      </rPr>
      <t xml:space="preserve"> C-1, </t>
    </r>
    <r>
      <rPr>
        <sz val="12"/>
        <color theme="1"/>
        <rFont val="Swis721 LtEx BT"/>
        <family val="2"/>
      </rPr>
      <t xml:space="preserve">0.20x0.20m, Ref. 4#3 y #3@0.15m, armado, encofrado y fundición de concreto Fc= 3,500psi. </t>
    </r>
  </si>
  <si>
    <t xml:space="preserve">Viga superior de 0.20x0.40mt; Ref. 6#3 y#3@0.15mt,  armado, encofrado y fundición de concreto Fc= 3,500psi. </t>
  </si>
  <si>
    <t xml:space="preserve">Viga aérea de 0.20x0.30mt; Ref. 6#4 y#3@0.20mt,  armado, encofrado y fundición de concreto Fc= 3,500psi. </t>
  </si>
  <si>
    <t>Construcción de paredes de bloque No.8 fundido; Ref #3 @2hiladas</t>
  </si>
  <si>
    <t>Losa de concreto monolítica, e=0.15mt; fc=3,000psi. Ref. #3@0.20 A/S</t>
  </si>
  <si>
    <t>Construcción de tapaderas de concreto de 60x60cm</t>
  </si>
  <si>
    <t>Instalación de tuberías PVC para entrada y salida de fosa</t>
  </si>
  <si>
    <t>Instalación de filtro para tratamiento de aguas en cámara final</t>
  </si>
  <si>
    <t>Suministro e instalación de sistema de bombeo mecánico, incluye controladores, colectores, bomba y filtro</t>
  </si>
  <si>
    <t>Suministro e Instalación de red de agua potable PVC 1/2'', desde bomba y filtro, incluye accesorios</t>
  </si>
  <si>
    <t xml:space="preserve">Suministro e instalación de red de retornos PVC 1'', hacia bomba y filtro, incluye accesorios </t>
  </si>
  <si>
    <t>Suministro e instalación de tubería drenaje PVC 3'', infiltración directa en playa, incluye accesorios</t>
  </si>
  <si>
    <t>Suministro e instalación de luminarias RGB &gt;24w 900lm para piscina, empotrada en piso, Incluye accesorios de instalación</t>
  </si>
  <si>
    <t>Suministro e instalación de juegos infantiles específicos y aspersores empotrados en piso</t>
  </si>
  <si>
    <t>Excavación manual para instalación de tuberías PVC 1/2''</t>
  </si>
  <si>
    <t>Conformación de suelo para fundición de firme de concreto</t>
  </si>
  <si>
    <t>Solera inferior de 0.15x0.15m, 4#3 y #3@0.15m, incluye armado, encofrado y colado de concreto 3000psi</t>
  </si>
  <si>
    <t>Solera superior de 0.15x0.15m, 4#3 y #3@0.15m, incluye armado, encofrado y colado de concreto 3000psi</t>
  </si>
  <si>
    <r>
      <t xml:space="preserve">Fundición de castillos </t>
    </r>
    <r>
      <rPr>
        <b/>
        <sz val="12"/>
        <color theme="1"/>
        <rFont val="Swis721 LtEx BT"/>
        <family val="2"/>
      </rPr>
      <t xml:space="preserve">K-1, </t>
    </r>
    <r>
      <rPr>
        <sz val="12"/>
        <color theme="1"/>
        <rFont val="Swis721 LtEx BT"/>
        <family val="2"/>
      </rPr>
      <t>0.15x0.15m,  4#3 y #3@0.20m, armado, encofrado y fundición de concreto 3000psi.</t>
    </r>
  </si>
  <si>
    <t>Construcción de paredes de bloque No.6; Ref #2 @2hiladas</t>
  </si>
  <si>
    <t>Relleno y compactación de terreno para fundición de firme de concreto</t>
  </si>
  <si>
    <t>Fundición de aceras de concreto, fc=3,000psi, e=10cm, Ref. Malla electrosoldada 6x66''x5mm, acabado allanado</t>
  </si>
  <si>
    <t>Fundición de piso de concreto, fc=3,000psi, e=10cm, Ref. Malla electrosoldada 6x66''x5mm, acabado pulido</t>
  </si>
  <si>
    <t>Aplicación de sellador y pintura de exterior acrílica color café oscuro en paredes y piso</t>
  </si>
  <si>
    <t>Construcción de estructura de techo con vigas de 2x6'' y viguetas 2x4'' y cintas 1x3'' madera cepillada y curada a presión y al vacío, Tapaviento de 1x8''. Madera acabado con barniz 3en1 color nogal, base poliuretano.</t>
  </si>
  <si>
    <t>Suministro e instalación de portón de una hoja corrediza [2.40x2.10mt], tubo rectangular 2x4'' galvanizado ch14, con acabado en pintura anticorrosiva color café oscuro</t>
  </si>
  <si>
    <r>
      <t>PROYECTO:</t>
    </r>
    <r>
      <rPr>
        <sz val="12"/>
        <color theme="1"/>
        <rFont val="Swis721 LtEx BT"/>
        <family val="2"/>
      </rPr>
      <t xml:space="preserve"> MOBILIARIO Y EQUIPAMIENTO URBANO| PLAZA TURÍSTICA MUNICIPAL TELA</t>
    </r>
  </si>
  <si>
    <t>Construcción de cerco perimetral provisional</t>
  </si>
  <si>
    <t>Conformación y compactación de terreno, con la pendiente en adecuada para dirigir escorrentía natural de agua hacia el norte y sur</t>
  </si>
  <si>
    <r>
      <rPr>
        <b/>
        <sz val="12"/>
        <color theme="1"/>
        <rFont val="Swis721 LtEx BT"/>
        <family val="2"/>
      </rPr>
      <t>PV-1</t>
    </r>
    <r>
      <rPr>
        <sz val="12"/>
        <color theme="1"/>
        <rFont val="Swis721 LtEx BT"/>
        <family val="2"/>
      </rPr>
      <t xml:space="preserve"> Fundición para firme de concreto hidráulico, e=4''; fc=</t>
    </r>
    <r>
      <rPr>
        <sz val="12"/>
        <color theme="1"/>
        <rFont val="Calibri"/>
        <family val="2"/>
      </rPr>
      <t>≤</t>
    </r>
    <r>
      <rPr>
        <sz val="12"/>
        <color theme="1"/>
        <rFont val="Swis721 LtEx BT"/>
        <family val="2"/>
      </rPr>
      <t>3,000psi; Ref. Malla electrosoldada 5mm 6x6'', acabado semipulido color natural gris</t>
    </r>
  </si>
  <si>
    <r>
      <rPr>
        <b/>
        <sz val="12"/>
        <color theme="1"/>
        <rFont val="Swis721 LtEx BT"/>
        <family val="2"/>
      </rPr>
      <t>PV-2</t>
    </r>
    <r>
      <rPr>
        <sz val="12"/>
        <color theme="1"/>
        <rFont val="Swis721 LtEx BT"/>
        <family val="2"/>
      </rPr>
      <t xml:space="preserve"> Pavimento de adoquín de hormigón ecológico</t>
    </r>
  </si>
  <si>
    <r>
      <rPr>
        <b/>
        <sz val="12"/>
        <color theme="1"/>
        <rFont val="Swis721 LtEx BT"/>
        <family val="2"/>
      </rPr>
      <t>PV-3</t>
    </r>
    <r>
      <rPr>
        <sz val="12"/>
        <color theme="1"/>
        <rFont val="Swis721 LtEx BT"/>
        <family val="2"/>
      </rPr>
      <t xml:space="preserve"> Pavimento de adoquín de hormigón prefabricado, Instalación tipo espina de pescado, color negro o gris oscuro, 8x4''</t>
    </r>
  </si>
  <si>
    <r>
      <rPr>
        <b/>
        <sz val="12"/>
        <color theme="1"/>
        <rFont val="Swis721 LtEx BT"/>
        <family val="2"/>
      </rPr>
      <t>PV-4</t>
    </r>
    <r>
      <rPr>
        <sz val="12"/>
        <color theme="1"/>
        <rFont val="Swis721 LtEx BT"/>
        <family val="2"/>
      </rPr>
      <t xml:space="preserve"> Fundición para firme de concreto hidráulico, e=4''; fc=</t>
    </r>
    <r>
      <rPr>
        <sz val="12"/>
        <color theme="1"/>
        <rFont val="Calibri"/>
        <family val="2"/>
      </rPr>
      <t>≤</t>
    </r>
    <r>
      <rPr>
        <sz val="12"/>
        <color theme="1"/>
        <rFont val="Swis721 LtEx BT"/>
        <family val="2"/>
      </rPr>
      <t>3,000psi; Ref. Malla electrosoldada 5mm 6x6'', acabado allanado color blanco</t>
    </r>
  </si>
  <si>
    <r>
      <rPr>
        <b/>
        <sz val="12"/>
        <color theme="1"/>
        <rFont val="Swis721 LtEx BT"/>
        <family val="2"/>
      </rPr>
      <t>PV-5</t>
    </r>
    <r>
      <rPr>
        <sz val="12"/>
        <color theme="1"/>
        <rFont val="Swis721 LtEx BT"/>
        <family val="2"/>
      </rPr>
      <t xml:space="preserve"> Fundición para firme de concreto estampado color rojo, e=4''; fc=</t>
    </r>
    <r>
      <rPr>
        <sz val="12"/>
        <color theme="1"/>
        <rFont val="Calibri"/>
        <family val="2"/>
      </rPr>
      <t>≤</t>
    </r>
    <r>
      <rPr>
        <sz val="12"/>
        <color theme="1"/>
        <rFont val="Swis721 LtEx BT"/>
        <family val="2"/>
      </rPr>
      <t>3,000psi; Ref. Malla electrosoldada 5mm 6x6''</t>
    </r>
  </si>
  <si>
    <r>
      <rPr>
        <b/>
        <sz val="12"/>
        <color theme="1"/>
        <rFont val="Swis721 LtEx BT"/>
        <family val="2"/>
      </rPr>
      <t>PV-6</t>
    </r>
    <r>
      <rPr>
        <sz val="12"/>
        <color theme="1"/>
        <rFont val="Swis721 LtEx BT"/>
        <family val="2"/>
      </rPr>
      <t xml:space="preserve"> Fundición para firme de concreto hidráulico, e=4''; fc=</t>
    </r>
    <r>
      <rPr>
        <sz val="12"/>
        <color theme="1"/>
        <rFont val="Calibri"/>
        <family val="2"/>
      </rPr>
      <t>≤</t>
    </r>
    <r>
      <rPr>
        <sz val="12"/>
        <color theme="1"/>
        <rFont val="Swis721 LtEx BT"/>
        <family val="2"/>
      </rPr>
      <t>3,000psi; Ref. Malla electrosoldada 5mm 6x6'', acabado allanado</t>
    </r>
  </si>
  <si>
    <r>
      <rPr>
        <b/>
        <sz val="12"/>
        <color theme="1"/>
        <rFont val="Swis721 LtEx BT"/>
        <family val="2"/>
      </rPr>
      <t xml:space="preserve">SL-1 </t>
    </r>
    <r>
      <rPr>
        <sz val="12"/>
        <color theme="1"/>
        <rFont val="Swis721 LtEx BT"/>
        <family val="2"/>
      </rPr>
      <t>Suministro e instalación de grama Bahiana</t>
    </r>
  </si>
  <si>
    <r>
      <rPr>
        <b/>
        <sz val="12"/>
        <color theme="1"/>
        <rFont val="Swis721 LtEx BT"/>
        <family val="2"/>
      </rPr>
      <t xml:space="preserve">SL-2 </t>
    </r>
    <r>
      <rPr>
        <sz val="12"/>
        <color theme="1"/>
        <rFont val="Swis721 LtEx BT"/>
        <family val="2"/>
      </rPr>
      <t>Suministro e instalación de grama San Agustín</t>
    </r>
  </si>
  <si>
    <r>
      <rPr>
        <b/>
        <sz val="12"/>
        <color theme="1"/>
        <rFont val="Swis721 LtEx BT"/>
        <family val="2"/>
      </rPr>
      <t>SL-3</t>
    </r>
    <r>
      <rPr>
        <sz val="12"/>
        <color theme="1"/>
        <rFont val="Swis721 LtEx BT"/>
        <family val="2"/>
      </rPr>
      <t xml:space="preserve"> Gravin color blanco sobre membrana plástica o landscape fabric</t>
    </r>
  </si>
  <si>
    <t>Construcción de paredes de bloque No.6; fundido y bastoneado Ref #3 @2 hiladas</t>
  </si>
  <si>
    <t>Instalación de membrana plástica</t>
  </si>
  <si>
    <t>Relleno de 3'' con grava 3/4'' e instalación de drenajes de PVC 1/2'' @1.20mt</t>
  </si>
  <si>
    <t xml:space="preserve">Relleno y compactación con material orgánico </t>
  </si>
  <si>
    <t>Aplicación de sellador y pintura de exterior acrílica color blanco en paredes exteriores</t>
  </si>
  <si>
    <t>Construcción de jardinera rectangular, enchapada en piedra laja con molduras de concreto lisa, incluye letra troquelada en acero inoxidable [PLAZA TURISTICA MUNICIPAL] y accesorios de iluminación. Según diseño</t>
  </si>
  <si>
    <t xml:space="preserve">Cajas de registro 70x70cm, bloq #6, con tapadera de concreto </t>
  </si>
  <si>
    <t>Suministro e instalación de trampas grasa 60x60x60cm</t>
  </si>
  <si>
    <t xml:space="preserve">Pozo de inspección,  Ø120cm, h=2.30mt
</t>
  </si>
  <si>
    <t>Suministro e instalación de Tubería PVC 4'' SDR-41, incluye excavación y relleno cama de arena y compactación con material selecto</t>
  </si>
  <si>
    <t>Suministro e instalación de Tubería PVC 2'' SDR-41, incluye excavación y relleno cama de arena y compactación con material selecto</t>
  </si>
  <si>
    <t>Suministro e instalación de Tubería corrugada de alcantarillado, Ø6", incluye excavación y relleno cama de arena y compactación con material selecto</t>
  </si>
  <si>
    <t>Suministro e instalación de Tubería  agua potable PVC 1/2'', instalación de agua potable incluye accesorios</t>
  </si>
  <si>
    <t>Suministro e instalación de Tubería  agua potable PVC 1'', instalación de agua potable incluye accesorios</t>
  </si>
  <si>
    <t xml:space="preserve">Canal pluvial, paredes de bloque 6 ref. #3@0.20mt y #3 horizontal por temp. 60cmx&lt;60cm [según pendiente], firme de concreto sobre base de mampostería 5'' e=20cm, incluye tapadera metálica con marco y refuerzos de angulo hg  2x2'' </t>
  </si>
  <si>
    <t xml:space="preserve">Caja de recolección de aguas lluvias, 60x60x60cm, bloq no. 6, firme de concreto sobre base de mampostería 5'' e=20cm, incluye tapadera metálica con marco y refuerzos de ángulo hg  2x2'' </t>
  </si>
  <si>
    <t xml:space="preserve">Suministro e instalación de coladeras de piso de acero inoxidable 3'', ubicadas frente a concha acústica incluye accesorios. </t>
  </si>
  <si>
    <t xml:space="preserve">Suministro e instalación especial 30A 120V, canalización tub pvc sch40 1/2" desde PANEL P con cable tipo Thhn 3x12 awg </t>
  </si>
  <si>
    <t xml:space="preserve">Suministro e instalación de toma de piso GFCI 15A 120V , canalización tub pvc sch40 1/2" desde PANEL P con cable tipo Thhn 3x12 awg </t>
  </si>
  <si>
    <t xml:space="preserve">Suministro e instalación luminaria de piso 18w 120v, canalización tub pvc sch 40 1/2" desde panel P con cable thhn 3x10 awg </t>
  </si>
  <si>
    <t xml:space="preserve">Suministro e instalación luminaria tipo bolardo 18w 120v, canalización tub pvc sch 40 1/2" desde panel P con cable thhn 3x10 awg </t>
  </si>
  <si>
    <t xml:space="preserve">Suministro e instalación luminaria tipo wall pack  80w 120v, canalización tub pvc sch 40 1/2" desde panel P con cable thhn 3x10 awg </t>
  </si>
  <si>
    <t xml:space="preserve">Suministro e instalación luminaria tipo cobra 150w 120v, canalización tub pvc sch 40 1/2" desde panel P con cable thhn 3x10 awg </t>
  </si>
  <si>
    <t>Suministro e instalación de control de iluminación canalización IMC 1 1/4" desde panel principal con cable tipo Thhn 2x2+1x4N+1x8T awg</t>
  </si>
  <si>
    <t>Suministro e instalación de panel principal canalización IMC 1 1/4" desde panel distribución  con cable tipo Thhn 2x2+1x4N+1x8T awg</t>
  </si>
  <si>
    <t>Suministro e instalación de módulos de medidores  canalización IMC 1 1/4" desde panel distribución  con cable tipo Thhn 2x2+1x4N+1x8T awg</t>
  </si>
  <si>
    <t xml:space="preserve">Suministro e instalación de panel tipo RL  con ramales 16x2PX80A XT1 canalización PVC 4" desde banco de transformadores  con cable tipo Thhn 3(3x500MCM)+2x500N+3/0T </t>
  </si>
  <si>
    <t xml:space="preserve">Suministro e instalación de estructura A-III-4 con sus accesorios </t>
  </si>
  <si>
    <t>Suministro e instalación de cuchillas cortacircuitos 27KV</t>
  </si>
  <si>
    <t xml:space="preserve">Suministro e instalación de poste de concreto 40 pies </t>
  </si>
  <si>
    <t xml:space="preserve">Suministro e instalación de retenida sencilla </t>
  </si>
  <si>
    <t>Suministro e Instalación de pararrayos tipo polímero de 27KV para banco de transformadores</t>
  </si>
  <si>
    <t xml:space="preserve">Suministro e instalación de banco de trasformadores 75kva </t>
  </si>
  <si>
    <t xml:space="preserve">Suministro e instalación de estructura A-III-6R con sus accesorios </t>
  </si>
  <si>
    <t xml:space="preserve">Reemplazo de poste concreto 30 pies, suministro e instalación de poste de concreto de 40 pies </t>
  </si>
  <si>
    <t>Suministro e instalación de rotulo 2.50x1.77mt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</si>
</sst>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L&quot;* #,##0.00_-;\-&quot;L&quot;* #,##0.00_-;_-&quot;L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L&quot;#,##0.00"/>
    <numFmt numFmtId="167" formatCode="_-[$L-480A]* #,##0.00_-;\-[$L-480A]* #,##0.00_-;_-[$L-480A]* &quot;-&quot;??_-;_-@_-"/>
    <numFmt numFmtId="168" formatCode="0.0"/>
  </numFmts>
  <fonts count="23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2"/>
      <color theme="1"/>
      <name val="Swis721 LtEx BT"/>
      <family val="2"/>
    </font>
    <font>
      <sz val="12"/>
      <color theme="1"/>
      <name val="Swis721 LtEx BT"/>
      <family val="2"/>
    </font>
    <font>
      <sz val="12"/>
      <color rgb="FFFF00FF"/>
      <name val="Swis721 LtEx BT"/>
      <family val="2"/>
    </font>
    <font>
      <sz val="12"/>
      <color theme="3" tint="-0.499984740745262"/>
      <name val="Swis721 LtEx BT"/>
      <family val="2"/>
    </font>
    <font>
      <b/>
      <sz val="11"/>
      <color theme="1"/>
      <name val="Swis721 LtEx BT"/>
      <family val="2"/>
    </font>
    <font>
      <sz val="8"/>
      <name val="Calibri"/>
      <family val="2"/>
      <scheme val="minor"/>
    </font>
    <font>
      <sz val="12"/>
      <color theme="1" tint="0.249977111117893"/>
      <name val="Swis721 LtEx BT"/>
      <family val="2"/>
    </font>
    <font>
      <sz val="12"/>
      <color theme="0"/>
      <name val="Swis721 LtEx BT"/>
      <family val="2"/>
    </font>
    <font>
      <b/>
      <sz val="11"/>
      <color theme="0" tint="-0.14999847407452621"/>
      <name val="Swis721 LtEx BT"/>
      <family val="2"/>
    </font>
    <font>
      <b/>
      <sz val="14"/>
      <color theme="0" tint="-0.14999847407452621"/>
      <name val="Swis721 LtEx BT"/>
      <family val="2"/>
    </font>
    <font>
      <sz val="11"/>
      <color theme="1"/>
      <name val="Calibri"/>
      <family val="2"/>
      <scheme val="minor"/>
    </font>
    <font>
      <sz val="12"/>
      <color theme="1" tint="0.14999847407452621"/>
      <name val="Swis721 LtEx BT"/>
      <family val="2"/>
    </font>
    <font>
      <b/>
      <sz val="11"/>
      <color theme="0"/>
      <name val="Swis721 LtEx BT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Swis721 LtEx BT"/>
      <family val="2"/>
    </font>
    <font>
      <sz val="11"/>
      <color theme="3" tint="-0.499984740745262"/>
      <name val="Swis721 LtEx BT"/>
      <family val="2"/>
    </font>
    <font>
      <sz val="11"/>
      <color theme="0"/>
      <name val="Swis721 LtEx BT"/>
      <family val="2"/>
    </font>
    <font>
      <sz val="11"/>
      <color theme="1" tint="0.249977111117893"/>
      <name val="Swis721 LtEx BT"/>
      <family val="2"/>
    </font>
    <font>
      <b/>
      <sz val="10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rgb="FFC2D5E7"/>
        <bgColor indexed="64"/>
      </patternFill>
    </fill>
    <fill>
      <patternFill patternType="solid">
        <fgColor rgb="FFD1E1ED"/>
        <bgColor indexed="64"/>
      </patternFill>
    </fill>
    <fill>
      <patternFill patternType="solid">
        <fgColor rgb="FFE2E9F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4CB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8" borderId="0" xfId="0" applyFont="1" applyFill="1"/>
    <xf numFmtId="0" fontId="1" fillId="7" borderId="0" xfId="0" applyFont="1" applyFill="1"/>
    <xf numFmtId="0" fontId="2" fillId="0" borderId="3" xfId="0" applyFont="1" applyBorder="1" applyAlignment="1">
      <alignment horizontal="center"/>
    </xf>
    <xf numFmtId="0" fontId="1" fillId="6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44" fontId="1" fillId="0" borderId="0" xfId="0" applyNumberFormat="1" applyFont="1"/>
    <xf numFmtId="0" fontId="1" fillId="7" borderId="0" xfId="0" applyFont="1" applyFill="1" applyAlignment="1">
      <alignment horizontal="center"/>
    </xf>
    <xf numFmtId="0" fontId="1" fillId="7" borderId="0" xfId="0" applyFont="1" applyFill="1" applyAlignment="1">
      <alignment wrapText="1"/>
    </xf>
    <xf numFmtId="0" fontId="4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4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4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vertical="center" wrapText="1"/>
    </xf>
    <xf numFmtId="2" fontId="4" fillId="12" borderId="1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wrapText="1"/>
    </xf>
    <xf numFmtId="0" fontId="4" fillId="1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4" fontId="5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right" vertical="center" wrapText="1"/>
    </xf>
    <xf numFmtId="44" fontId="4" fillId="0" borderId="0" xfId="0" applyNumberFormat="1" applyFont="1"/>
    <xf numFmtId="0" fontId="4" fillId="0" borderId="0" xfId="0" applyFont="1" applyAlignment="1">
      <alignment wrapText="1"/>
    </xf>
    <xf numFmtId="4" fontId="4" fillId="0" borderId="0" xfId="0" applyNumberFormat="1" applyFont="1"/>
    <xf numFmtId="0" fontId="3" fillId="0" borderId="0" xfId="0" applyFont="1" applyAlignment="1">
      <alignment vertical="center"/>
    </xf>
    <xf numFmtId="44" fontId="7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44" fontId="7" fillId="0" borderId="0" xfId="0" applyNumberFormat="1" applyFont="1"/>
    <xf numFmtId="166" fontId="9" fillId="12" borderId="1" xfId="0" applyNumberFormat="1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0" fillId="14" borderId="3" xfId="0" applyFont="1" applyFill="1" applyBorder="1" applyAlignment="1">
      <alignment horizontal="center" vertical="center" wrapText="1"/>
    </xf>
    <xf numFmtId="168" fontId="4" fillId="12" borderId="1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2" fontId="4" fillId="12" borderId="1" xfId="0" applyNumberFormat="1" applyFont="1" applyFill="1" applyBorder="1" applyAlignment="1">
      <alignment horizontal="center" vertical="center"/>
    </xf>
    <xf numFmtId="167" fontId="4" fillId="12" borderId="2" xfId="0" applyNumberFormat="1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wrapText="1"/>
    </xf>
    <xf numFmtId="0" fontId="4" fillId="12" borderId="6" xfId="0" applyFont="1" applyFill="1" applyBorder="1" applyAlignment="1">
      <alignment horizontal="left" vertical="center" wrapText="1"/>
    </xf>
    <xf numFmtId="166" fontId="9" fillId="9" borderId="1" xfId="0" applyNumberFormat="1" applyFont="1" applyFill="1" applyBorder="1" applyAlignment="1">
      <alignment horizontal="center" vertical="center" wrapText="1"/>
    </xf>
    <xf numFmtId="167" fontId="6" fillId="12" borderId="2" xfId="1" applyNumberFormat="1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/>
    </xf>
    <xf numFmtId="0" fontId="15" fillId="1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4" borderId="0" xfId="0" applyFont="1" applyFill="1" applyBorder="1" applyAlignment="1">
      <alignment vertical="center" wrapText="1"/>
    </xf>
    <xf numFmtId="168" fontId="4" fillId="1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6" fontId="7" fillId="9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7" fontId="19" fillId="12" borderId="2" xfId="1" applyNumberFormat="1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2" fontId="18" fillId="12" borderId="1" xfId="0" applyNumberFormat="1" applyFont="1" applyFill="1" applyBorder="1" applyAlignment="1">
      <alignment horizontal="center" vertical="center" wrapText="1"/>
    </xf>
    <xf numFmtId="2" fontId="18" fillId="12" borderId="1" xfId="0" applyNumberFormat="1" applyFont="1" applyFill="1" applyBorder="1" applyAlignment="1">
      <alignment horizontal="center" vertical="center"/>
    </xf>
    <xf numFmtId="166" fontId="7" fillId="9" borderId="10" xfId="0" applyNumberFormat="1" applyFont="1" applyFill="1" applyBorder="1" applyAlignment="1">
      <alignment horizontal="center" vertical="center" wrapText="1"/>
    </xf>
    <xf numFmtId="166" fontId="7" fillId="9" borderId="10" xfId="0" applyNumberFormat="1" applyFont="1" applyFill="1" applyBorder="1" applyAlignment="1">
      <alignment vertical="center" wrapText="1"/>
    </xf>
    <xf numFmtId="0" fontId="4" fillId="12" borderId="1" xfId="0" applyFont="1" applyFill="1" applyBorder="1" applyAlignment="1">
      <alignment horizontal="left" vertical="center"/>
    </xf>
    <xf numFmtId="168" fontId="4" fillId="0" borderId="1" xfId="0" applyNumberFormat="1" applyFont="1" applyBorder="1" applyAlignment="1">
      <alignment horizontal="center" vertical="center" wrapText="1"/>
    </xf>
    <xf numFmtId="167" fontId="7" fillId="9" borderId="0" xfId="0" applyNumberFormat="1" applyFont="1" applyFill="1" applyAlignment="1">
      <alignment horizontal="center" vertical="center"/>
    </xf>
    <xf numFmtId="2" fontId="4" fillId="12" borderId="1" xfId="0" applyNumberFormat="1" applyFont="1" applyFill="1" applyBorder="1" applyAlignment="1">
      <alignment horizontal="center"/>
    </xf>
    <xf numFmtId="166" fontId="21" fillId="17" borderId="1" xfId="0" applyNumberFormat="1" applyFont="1" applyFill="1" applyBorder="1" applyAlignment="1">
      <alignment horizontal="center" vertical="center" wrapText="1"/>
    </xf>
    <xf numFmtId="0" fontId="22" fillId="18" borderId="11" xfId="0" applyFont="1" applyFill="1" applyBorder="1" applyAlignment="1"/>
    <xf numFmtId="0" fontId="22" fillId="18" borderId="0" xfId="0" applyFont="1" applyFill="1" applyAlignment="1"/>
    <xf numFmtId="2" fontId="1" fillId="0" borderId="0" xfId="0" applyNumberFormat="1" applyFont="1"/>
    <xf numFmtId="0" fontId="11" fillId="15" borderId="3" xfId="0" applyFont="1" applyFill="1" applyBorder="1" applyAlignment="1">
      <alignment horizontal="center" vertical="center"/>
    </xf>
    <xf numFmtId="0" fontId="11" fillId="15" borderId="6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/>
    </xf>
    <xf numFmtId="0" fontId="12" fillId="15" borderId="7" xfId="0" applyFont="1" applyFill="1" applyBorder="1" applyAlignment="1">
      <alignment horizontal="right" vertical="center"/>
    </xf>
    <xf numFmtId="0" fontId="12" fillId="15" borderId="8" xfId="0" applyFont="1" applyFill="1" applyBorder="1" applyAlignment="1">
      <alignment horizontal="right" vertical="center"/>
    </xf>
    <xf numFmtId="0" fontId="12" fillId="15" borderId="9" xfId="0" applyFont="1" applyFill="1" applyBorder="1" applyAlignment="1">
      <alignment horizontal="right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left" vertical="center"/>
    </xf>
    <xf numFmtId="0" fontId="7" fillId="10" borderId="2" xfId="0" applyFont="1" applyFill="1" applyBorder="1" applyAlignment="1">
      <alignment horizontal="left" vertical="center"/>
    </xf>
    <xf numFmtId="0" fontId="4" fillId="1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4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15" borderId="3" xfId="0" applyFont="1" applyFill="1" applyBorder="1" applyAlignment="1">
      <alignment horizontal="left" vertical="center"/>
    </xf>
    <xf numFmtId="0" fontId="11" fillId="15" borderId="6" xfId="0" applyFont="1" applyFill="1" applyBorder="1" applyAlignment="1">
      <alignment horizontal="left" vertical="center"/>
    </xf>
    <xf numFmtId="0" fontId="11" fillId="15" borderId="2" xfId="0" applyFont="1" applyFill="1" applyBorder="1" applyAlignment="1">
      <alignment horizontal="left" vertical="center"/>
    </xf>
    <xf numFmtId="0" fontId="14" fillId="11" borderId="1" xfId="0" applyFont="1" applyFill="1" applyBorder="1" applyAlignment="1">
      <alignment horizontal="right" vertical="center" wrapText="1"/>
    </xf>
    <xf numFmtId="0" fontId="14" fillId="11" borderId="3" xfId="0" applyFont="1" applyFill="1" applyBorder="1" applyAlignment="1">
      <alignment horizontal="right" vertical="center" wrapText="1"/>
    </xf>
    <xf numFmtId="0" fontId="14" fillId="11" borderId="6" xfId="0" applyFont="1" applyFill="1" applyBorder="1" applyAlignment="1">
      <alignment horizontal="right" vertical="center" wrapText="1"/>
    </xf>
    <xf numFmtId="0" fontId="14" fillId="11" borderId="2" xfId="0" applyFont="1" applyFill="1" applyBorder="1" applyAlignment="1">
      <alignment horizontal="right" vertical="center" wrapText="1"/>
    </xf>
    <xf numFmtId="0" fontId="11" fillId="15" borderId="3" xfId="0" applyFont="1" applyFill="1" applyBorder="1" applyAlignment="1">
      <alignment vertical="center"/>
    </xf>
    <xf numFmtId="0" fontId="11" fillId="15" borderId="6" xfId="0" applyFont="1" applyFill="1" applyBorder="1" applyAlignment="1">
      <alignment vertical="center"/>
    </xf>
    <xf numFmtId="0" fontId="11" fillId="15" borderId="2" xfId="0" applyFont="1" applyFill="1" applyBorder="1" applyAlignment="1">
      <alignment vertical="center"/>
    </xf>
    <xf numFmtId="0" fontId="3" fillId="10" borderId="3" xfId="0" applyFont="1" applyFill="1" applyBorder="1" applyAlignment="1">
      <alignment horizontal="left" vertical="center"/>
    </xf>
    <xf numFmtId="0" fontId="3" fillId="10" borderId="2" xfId="0" applyFont="1" applyFill="1" applyBorder="1" applyAlignment="1">
      <alignment horizontal="left" vertical="center"/>
    </xf>
    <xf numFmtId="0" fontId="10" fillId="11" borderId="1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351985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C197"/>
  <sheetViews>
    <sheetView tabSelected="1" topLeftCell="C1" zoomScaleNormal="100" zoomScaleSheetLayoutView="85" workbookViewId="0">
      <selection activeCell="D11" sqref="D11"/>
    </sheetView>
  </sheetViews>
  <sheetFormatPr baseColWidth="10" defaultColWidth="11.42578125" defaultRowHeight="15.75"/>
  <cols>
    <col min="1" max="1" width="2.85546875" style="5" customWidth="1"/>
    <col min="2" max="2" width="0" style="1" hidden="1" customWidth="1"/>
    <col min="3" max="3" width="8.140625" style="3" customWidth="1"/>
    <col min="4" max="4" width="60.7109375" style="2" customWidth="1"/>
    <col min="5" max="6" width="10.7109375" style="3" customWidth="1"/>
    <col min="7" max="7" width="20.7109375" style="1" customWidth="1"/>
    <col min="8" max="8" width="30.7109375" style="1" customWidth="1"/>
    <col min="9" max="9" width="8.85546875" style="5" customWidth="1"/>
    <col min="10" max="10" width="11.42578125" style="1"/>
    <col min="11" max="11" width="16" style="1" bestFit="1" customWidth="1"/>
    <col min="12" max="12" width="22.85546875" style="1" customWidth="1"/>
    <col min="13" max="13" width="12.140625" style="1" customWidth="1"/>
    <col min="14" max="14" width="11.28515625" style="1" customWidth="1"/>
    <col min="15" max="15" width="30.5703125" style="1" customWidth="1"/>
    <col min="16" max="16384" width="11.42578125" style="1"/>
  </cols>
  <sheetData>
    <row r="1" spans="1:29" s="5" customFormat="1">
      <c r="C1" s="15"/>
      <c r="D1" s="16"/>
      <c r="E1" s="15"/>
      <c r="F1" s="15"/>
    </row>
    <row r="2" spans="1:29" ht="25.5" customHeight="1">
      <c r="C2" s="126" t="s">
        <v>115</v>
      </c>
      <c r="D2" s="127"/>
      <c r="E2" s="127"/>
      <c r="F2" s="127"/>
      <c r="G2" s="127"/>
      <c r="H2" s="128"/>
    </row>
    <row r="3" spans="1:29" ht="25.5" customHeight="1">
      <c r="C3" s="129" t="s">
        <v>25</v>
      </c>
      <c r="D3" s="130"/>
      <c r="E3" s="88" t="s">
        <v>94</v>
      </c>
      <c r="F3" s="88" t="s">
        <v>6</v>
      </c>
      <c r="G3" s="89" t="s">
        <v>8</v>
      </c>
      <c r="H3" s="88" t="s">
        <v>19</v>
      </c>
    </row>
    <row r="4" spans="1:29" ht="20.100000000000001" customHeight="1">
      <c r="B4" s="12"/>
      <c r="C4" s="106">
        <v>1</v>
      </c>
      <c r="D4" s="47" t="s">
        <v>117</v>
      </c>
      <c r="E4" s="108">
        <v>8</v>
      </c>
      <c r="F4" s="107" t="s">
        <v>93</v>
      </c>
      <c r="G4" s="105">
        <f>'LOCAL COMERCIAL 150m2'!H94:H94</f>
        <v>0</v>
      </c>
      <c r="H4" s="116">
        <f>E4*G4</f>
        <v>0</v>
      </c>
    </row>
    <row r="5" spans="1:29" ht="20.100000000000001" customHeight="1">
      <c r="B5" s="12"/>
      <c r="C5" s="106">
        <v>2</v>
      </c>
      <c r="D5" s="47" t="s">
        <v>116</v>
      </c>
      <c r="E5" s="108">
        <v>8</v>
      </c>
      <c r="F5" s="107" t="s">
        <v>93</v>
      </c>
      <c r="G5" s="105">
        <f>'LOCAL COMERCIAL 28m2'!H66</f>
        <v>0</v>
      </c>
      <c r="H5" s="116">
        <f>E5*G5</f>
        <v>0</v>
      </c>
    </row>
    <row r="6" spans="1:29" ht="20.100000000000001" customHeight="1">
      <c r="B6" s="12"/>
      <c r="C6" s="106">
        <v>3</v>
      </c>
      <c r="D6" s="49" t="s">
        <v>145</v>
      </c>
      <c r="E6" s="108">
        <v>1</v>
      </c>
      <c r="F6" s="107" t="s">
        <v>93</v>
      </c>
      <c r="G6" s="105">
        <f>'OFICINA ADMINISTRATIVA'!H61</f>
        <v>0</v>
      </c>
      <c r="H6" s="116">
        <f>E6*G6</f>
        <v>0</v>
      </c>
    </row>
    <row r="7" spans="1:29" ht="20.100000000000001" customHeight="1">
      <c r="B7" s="12"/>
      <c r="C7" s="106">
        <v>4</v>
      </c>
      <c r="D7" s="49" t="s">
        <v>146</v>
      </c>
      <c r="E7" s="108">
        <v>1</v>
      </c>
      <c r="F7" s="107" t="s">
        <v>93</v>
      </c>
      <c r="G7" s="105">
        <f>'CONCHA ACUSTICA'!H53</f>
        <v>0</v>
      </c>
      <c r="H7" s="116">
        <f>E7*G7</f>
        <v>0</v>
      </c>
    </row>
    <row r="8" spans="1:29" ht="20.100000000000001" customHeight="1">
      <c r="C8" s="106">
        <v>5</v>
      </c>
      <c r="D8" s="49" t="s">
        <v>147</v>
      </c>
      <c r="E8" s="109">
        <v>4</v>
      </c>
      <c r="F8" s="107" t="s">
        <v>93</v>
      </c>
      <c r="G8" s="105">
        <f>'PERGOLAS COMPARTIDAS'!H37</f>
        <v>0</v>
      </c>
      <c r="H8" s="116">
        <f t="shared" ref="H8" si="0">E8*G8</f>
        <v>0</v>
      </c>
    </row>
    <row r="9" spans="1:29" ht="20.100000000000001" customHeight="1">
      <c r="C9" s="106">
        <v>6</v>
      </c>
      <c r="D9" s="47" t="s">
        <v>95</v>
      </c>
      <c r="E9" s="109">
        <v>8</v>
      </c>
      <c r="F9" s="107" t="s">
        <v>93</v>
      </c>
      <c r="G9" s="105">
        <f>GAZEBO!H55</f>
        <v>0</v>
      </c>
      <c r="H9" s="116">
        <f>E9*G9</f>
        <v>0</v>
      </c>
    </row>
    <row r="10" spans="1:29" s="4" customFormat="1" ht="20.100000000000001" customHeight="1">
      <c r="A10" s="5"/>
      <c r="C10" s="106">
        <v>7</v>
      </c>
      <c r="D10" s="47" t="s">
        <v>148</v>
      </c>
      <c r="E10" s="109">
        <v>1</v>
      </c>
      <c r="F10" s="107" t="s">
        <v>93</v>
      </c>
      <c r="G10" s="105">
        <f>'FOSA SEPTICA'!H39</f>
        <v>0</v>
      </c>
      <c r="H10" s="116">
        <f t="shared" ref="H10:H11" si="1">E10*G10</f>
        <v>0</v>
      </c>
      <c r="I10" s="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s="77" customFormat="1" ht="20.100000000000001" customHeight="1">
      <c r="A11" s="76"/>
      <c r="C11" s="106">
        <v>8</v>
      </c>
      <c r="D11" s="47" t="s">
        <v>96</v>
      </c>
      <c r="E11" s="109">
        <v>1</v>
      </c>
      <c r="F11" s="107" t="s">
        <v>93</v>
      </c>
      <c r="G11" s="105">
        <f>'DUCHAS Y VESTIDORES'!H64</f>
        <v>0</v>
      </c>
      <c r="H11" s="116">
        <f t="shared" si="1"/>
        <v>0</v>
      </c>
      <c r="I11" s="76"/>
    </row>
    <row r="12" spans="1:29" s="77" customFormat="1" ht="20.100000000000001" customHeight="1">
      <c r="A12" s="76"/>
      <c r="C12" s="106">
        <v>9</v>
      </c>
      <c r="D12" s="47" t="s">
        <v>97</v>
      </c>
      <c r="E12" s="109">
        <v>1</v>
      </c>
      <c r="F12" s="107" t="s">
        <v>93</v>
      </c>
      <c r="G12" s="105">
        <f>CHAPOTEADERO!H32</f>
        <v>0</v>
      </c>
      <c r="H12" s="116">
        <f>E12*G12</f>
        <v>0</v>
      </c>
      <c r="I12" s="76"/>
    </row>
    <row r="13" spans="1:29" ht="20.100000000000001" customHeight="1">
      <c r="C13" s="106">
        <v>10</v>
      </c>
      <c r="D13" s="47" t="s">
        <v>98</v>
      </c>
      <c r="E13" s="109">
        <v>1</v>
      </c>
      <c r="F13" s="107" t="s">
        <v>93</v>
      </c>
      <c r="G13" s="105">
        <f>'DESECHOS SOLIDOS'!H45</f>
        <v>0</v>
      </c>
      <c r="H13" s="116">
        <f>E13*G13</f>
        <v>0</v>
      </c>
      <c r="K13" s="14"/>
    </row>
    <row r="14" spans="1:29" ht="20.100000000000001" customHeight="1">
      <c r="C14" s="106">
        <v>11</v>
      </c>
      <c r="D14" s="47" t="s">
        <v>99</v>
      </c>
      <c r="E14" s="109">
        <v>1</v>
      </c>
      <c r="F14" s="107" t="s">
        <v>27</v>
      </c>
      <c r="G14" s="105">
        <f>'MOBILIARIO URBANO'!H13</f>
        <v>0</v>
      </c>
      <c r="H14" s="116">
        <f>E14*G14</f>
        <v>0</v>
      </c>
      <c r="K14" s="14"/>
    </row>
    <row r="15" spans="1:29" ht="20.100000000000001" customHeight="1">
      <c r="C15" s="106">
        <v>12</v>
      </c>
      <c r="D15" s="47" t="s">
        <v>100</v>
      </c>
      <c r="E15" s="109">
        <v>1</v>
      </c>
      <c r="F15" s="107" t="s">
        <v>27</v>
      </c>
      <c r="G15" s="105">
        <f>GENERALIDADES!H103</f>
        <v>0</v>
      </c>
      <c r="H15" s="116">
        <f>E15*G15</f>
        <v>0</v>
      </c>
    </row>
    <row r="16" spans="1:29" s="77" customFormat="1" ht="9.9499999999999993" customHeight="1">
      <c r="A16" s="76"/>
      <c r="C16" s="120"/>
      <c r="D16" s="121"/>
      <c r="E16" s="121"/>
      <c r="F16" s="121"/>
      <c r="G16" s="121"/>
      <c r="H16" s="122"/>
      <c r="I16" s="76"/>
    </row>
    <row r="17" spans="3:8">
      <c r="C17" s="131"/>
      <c r="D17" s="131"/>
      <c r="E17" s="131"/>
      <c r="F17" s="131"/>
      <c r="G17" s="131"/>
      <c r="H17" s="131"/>
    </row>
    <row r="18" spans="3:8" ht="20.100000000000001" customHeight="1">
      <c r="C18" s="123" t="s">
        <v>11</v>
      </c>
      <c r="D18" s="124"/>
      <c r="E18" s="124"/>
      <c r="F18" s="124"/>
      <c r="G18" s="125"/>
      <c r="H18" s="110">
        <f>H4+H5+H6+H7+H8+H9+H10+H11+H12+H13+H14+H15</f>
        <v>0</v>
      </c>
    </row>
    <row r="19" spans="3:8">
      <c r="C19" s="62"/>
      <c r="D19" s="62"/>
      <c r="E19" s="62"/>
      <c r="F19" s="62"/>
      <c r="G19" s="61"/>
      <c r="H19" s="61"/>
    </row>
    <row r="20" spans="3:8">
      <c r="C20" s="63"/>
      <c r="D20" s="62"/>
      <c r="E20" s="63"/>
      <c r="F20" s="63"/>
      <c r="G20" s="63"/>
      <c r="H20" s="63"/>
    </row>
    <row r="21" spans="3:8">
      <c r="C21" s="52"/>
      <c r="D21" s="53"/>
      <c r="E21" s="52"/>
      <c r="F21" s="52"/>
      <c r="G21" s="53"/>
      <c r="H21" s="53"/>
    </row>
    <row r="22" spans="3:8">
      <c r="C22" s="52"/>
      <c r="D22" s="53"/>
      <c r="E22" s="54"/>
      <c r="F22" s="54"/>
      <c r="G22" s="55"/>
      <c r="H22" s="64"/>
    </row>
    <row r="23" spans="3:8">
      <c r="C23" s="52"/>
      <c r="D23" s="53"/>
      <c r="E23" s="54"/>
      <c r="F23" s="54"/>
      <c r="G23" s="55"/>
      <c r="H23" s="64"/>
    </row>
    <row r="24" spans="3:8">
      <c r="C24" s="52"/>
      <c r="D24" s="53"/>
      <c r="E24" s="54"/>
      <c r="F24" s="54"/>
      <c r="G24" s="55"/>
      <c r="H24" s="64"/>
    </row>
    <row r="25" spans="3:8">
      <c r="C25" s="52"/>
      <c r="D25" s="53"/>
      <c r="E25" s="54"/>
      <c r="F25" s="54"/>
      <c r="G25" s="55"/>
      <c r="H25" s="64"/>
    </row>
    <row r="26" spans="3:8">
      <c r="C26" s="52"/>
      <c r="D26" s="53"/>
      <c r="E26" s="54"/>
      <c r="F26" s="54"/>
      <c r="G26" s="55"/>
      <c r="H26" s="64"/>
    </row>
    <row r="27" spans="3:8" ht="15.75" hidden="1" customHeight="1">
      <c r="C27" s="52"/>
      <c r="D27" s="53"/>
      <c r="E27" s="54"/>
      <c r="F27" s="54"/>
      <c r="G27" s="55"/>
      <c r="H27" s="64"/>
    </row>
    <row r="28" spans="3:8">
      <c r="C28" s="52"/>
      <c r="D28" s="53"/>
      <c r="E28" s="54"/>
      <c r="F28" s="54"/>
      <c r="G28" s="55"/>
      <c r="H28" s="56"/>
    </row>
    <row r="29" spans="3:8">
      <c r="C29" s="68"/>
      <c r="D29" s="68"/>
      <c r="E29" s="68"/>
      <c r="F29" s="68"/>
      <c r="G29" s="68"/>
      <c r="H29" s="68"/>
    </row>
    <row r="30" spans="3:8">
      <c r="C30" s="62"/>
      <c r="D30" s="62"/>
      <c r="E30" s="62"/>
      <c r="F30" s="62"/>
      <c r="G30" s="62"/>
      <c r="H30" s="62"/>
    </row>
    <row r="31" spans="3:8">
      <c r="C31" s="62"/>
      <c r="D31" s="62"/>
      <c r="E31" s="62"/>
      <c r="F31" s="62"/>
      <c r="G31" s="62"/>
      <c r="H31" s="62"/>
    </row>
    <row r="32" spans="3:8">
      <c r="C32" s="63"/>
      <c r="D32" s="62"/>
      <c r="E32" s="63"/>
      <c r="F32" s="63"/>
      <c r="G32" s="63"/>
      <c r="H32" s="63"/>
    </row>
    <row r="33" spans="1:9">
      <c r="C33" s="52"/>
      <c r="D33" s="53"/>
      <c r="E33" s="52"/>
      <c r="F33" s="52"/>
      <c r="G33" s="53"/>
      <c r="H33" s="53"/>
    </row>
    <row r="34" spans="1:9" ht="15.75" customHeight="1">
      <c r="C34" s="52"/>
      <c r="D34" s="53"/>
      <c r="E34" s="54"/>
      <c r="F34" s="54"/>
      <c r="G34" s="55"/>
      <c r="H34" s="64"/>
    </row>
    <row r="35" spans="1:9">
      <c r="C35" s="52"/>
      <c r="D35" s="53"/>
      <c r="E35" s="54"/>
      <c r="F35" s="54"/>
      <c r="G35" s="55"/>
      <c r="H35" s="64"/>
    </row>
    <row r="36" spans="1:9">
      <c r="C36" s="52"/>
      <c r="D36" s="53"/>
      <c r="E36" s="54"/>
      <c r="F36" s="54"/>
      <c r="G36" s="55"/>
      <c r="H36" s="64"/>
    </row>
    <row r="37" spans="1:9">
      <c r="C37" s="52"/>
      <c r="D37" s="53"/>
      <c r="E37" s="54"/>
      <c r="F37" s="54"/>
      <c r="G37" s="55"/>
      <c r="H37" s="64"/>
    </row>
    <row r="38" spans="1:9" ht="15.75" hidden="1" customHeight="1">
      <c r="C38" s="52"/>
      <c r="D38" s="53"/>
      <c r="E38" s="54"/>
      <c r="F38" s="54"/>
      <c r="G38" s="55"/>
      <c r="H38" s="64"/>
    </row>
    <row r="39" spans="1:9" ht="15.75" hidden="1" customHeight="1">
      <c r="C39" s="52"/>
      <c r="D39" s="53"/>
      <c r="E39" s="54"/>
      <c r="F39" s="54"/>
      <c r="G39" s="55"/>
      <c r="H39" s="64"/>
    </row>
    <row r="40" spans="1:9">
      <c r="C40" s="102"/>
      <c r="D40" s="68"/>
      <c r="E40" s="102"/>
      <c r="F40" s="102"/>
      <c r="G40" s="61"/>
      <c r="H40" s="67"/>
    </row>
    <row r="41" spans="1:9" s="4" customFormat="1">
      <c r="A41" s="5"/>
      <c r="C41" s="102"/>
      <c r="D41" s="68"/>
      <c r="E41" s="102"/>
      <c r="F41" s="102"/>
      <c r="G41" s="61"/>
      <c r="H41" s="69"/>
      <c r="I41" s="5"/>
    </row>
    <row r="42" spans="1:9">
      <c r="C42" s="62"/>
      <c r="D42" s="62"/>
      <c r="E42" s="62"/>
      <c r="F42" s="62"/>
      <c r="G42" s="62"/>
      <c r="H42" s="62"/>
    </row>
    <row r="43" spans="1:9">
      <c r="C43" s="62"/>
      <c r="D43" s="62"/>
      <c r="E43" s="62"/>
      <c r="F43" s="62"/>
      <c r="G43" s="62"/>
      <c r="H43" s="62"/>
    </row>
    <row r="44" spans="1:9">
      <c r="C44" s="62"/>
      <c r="D44" s="62"/>
      <c r="E44" s="62"/>
      <c r="F44" s="62"/>
      <c r="G44" s="62"/>
      <c r="H44" s="62"/>
    </row>
    <row r="45" spans="1:9">
      <c r="B45" s="6" t="s">
        <v>6</v>
      </c>
      <c r="C45" s="63"/>
      <c r="D45" s="62"/>
      <c r="E45" s="63"/>
      <c r="F45" s="63"/>
      <c r="G45" s="63"/>
      <c r="H45" s="63"/>
    </row>
    <row r="46" spans="1:9">
      <c r="B46" s="11"/>
      <c r="C46" s="52"/>
      <c r="D46" s="53"/>
      <c r="E46" s="52"/>
      <c r="F46" s="52"/>
      <c r="G46" s="53"/>
      <c r="H46" s="53"/>
    </row>
    <row r="47" spans="1:9">
      <c r="B47" s="12"/>
      <c r="C47" s="52"/>
      <c r="D47" s="53"/>
      <c r="E47" s="54"/>
      <c r="F47" s="54"/>
      <c r="G47" s="55"/>
      <c r="H47" s="64"/>
    </row>
    <row r="48" spans="1:9">
      <c r="B48" s="12"/>
      <c r="C48" s="52"/>
      <c r="D48" s="53"/>
      <c r="E48" s="54"/>
      <c r="F48" s="54"/>
      <c r="G48" s="55"/>
      <c r="H48" s="64"/>
    </row>
    <row r="49" spans="2:11">
      <c r="B49" s="12"/>
      <c r="C49" s="52"/>
      <c r="D49" s="53"/>
      <c r="E49" s="54"/>
      <c r="F49" s="54"/>
      <c r="G49" s="55"/>
      <c r="H49" s="64"/>
    </row>
    <row r="50" spans="2:11">
      <c r="B50" s="12"/>
      <c r="C50" s="52"/>
      <c r="D50" s="53"/>
      <c r="E50" s="65"/>
      <c r="F50" s="54"/>
      <c r="G50" s="55"/>
      <c r="H50" s="66"/>
    </row>
    <row r="51" spans="2:11">
      <c r="B51" s="12"/>
      <c r="C51" s="52"/>
      <c r="D51" s="53"/>
      <c r="E51" s="54"/>
      <c r="F51" s="54"/>
      <c r="G51" s="55"/>
      <c r="H51" s="64"/>
    </row>
    <row r="52" spans="2:11">
      <c r="B52" s="13"/>
      <c r="C52" s="52"/>
      <c r="D52" s="53"/>
      <c r="E52" s="54"/>
      <c r="F52" s="54"/>
      <c r="G52" s="55"/>
      <c r="H52" s="56"/>
    </row>
    <row r="53" spans="2:11">
      <c r="C53" s="61"/>
      <c r="D53" s="61"/>
      <c r="E53" s="61"/>
      <c r="F53" s="61"/>
      <c r="G53" s="61"/>
      <c r="H53" s="61"/>
    </row>
    <row r="54" spans="2:11" ht="10.5" customHeight="1">
      <c r="C54" s="70"/>
      <c r="D54" s="70"/>
      <c r="E54" s="70"/>
      <c r="F54" s="70"/>
      <c r="G54" s="57"/>
      <c r="H54" s="71"/>
    </row>
    <row r="55" spans="2:11" ht="10.5" customHeight="1">
      <c r="C55" s="70"/>
      <c r="D55" s="70"/>
      <c r="E55" s="70"/>
      <c r="F55" s="70"/>
      <c r="G55" s="45"/>
      <c r="H55" s="71"/>
    </row>
    <row r="56" spans="2:11">
      <c r="C56" s="58"/>
      <c r="D56" s="59"/>
      <c r="E56" s="58"/>
      <c r="F56" s="58"/>
      <c r="G56" s="59"/>
      <c r="H56" s="59"/>
    </row>
    <row r="57" spans="2:11">
      <c r="C57" s="62"/>
      <c r="D57" s="62"/>
      <c r="E57" s="62"/>
      <c r="F57" s="62"/>
      <c r="G57" s="61"/>
      <c r="H57" s="61"/>
    </row>
    <row r="58" spans="2:11">
      <c r="C58" s="72"/>
      <c r="D58" s="72"/>
      <c r="E58" s="72"/>
      <c r="F58" s="72"/>
      <c r="G58" s="61"/>
      <c r="H58" s="61"/>
    </row>
    <row r="59" spans="2:11">
      <c r="C59" s="102"/>
      <c r="D59" s="62"/>
      <c r="E59" s="63"/>
      <c r="F59" s="63"/>
      <c r="G59" s="63"/>
      <c r="H59" s="63"/>
    </row>
    <row r="60" spans="2:11">
      <c r="C60" s="52"/>
      <c r="D60" s="53"/>
      <c r="E60" s="52"/>
      <c r="F60" s="52"/>
      <c r="G60" s="53"/>
      <c r="H60" s="53"/>
      <c r="K60" s="14"/>
    </row>
    <row r="61" spans="2:11">
      <c r="C61" s="52"/>
      <c r="D61" s="53"/>
      <c r="E61" s="54"/>
      <c r="F61" s="54"/>
      <c r="G61" s="55"/>
      <c r="H61" s="64"/>
    </row>
    <row r="62" spans="2:11">
      <c r="C62" s="52"/>
      <c r="D62" s="53"/>
      <c r="E62" s="54"/>
      <c r="F62" s="54"/>
      <c r="G62" s="55"/>
      <c r="H62" s="64"/>
    </row>
    <row r="63" spans="2:11">
      <c r="C63" s="52"/>
      <c r="D63" s="53"/>
      <c r="E63" s="54"/>
      <c r="F63" s="54"/>
      <c r="G63" s="55"/>
      <c r="H63" s="64"/>
    </row>
    <row r="64" spans="2:11">
      <c r="C64" s="52"/>
      <c r="D64" s="53"/>
      <c r="E64" s="54"/>
      <c r="F64" s="54"/>
      <c r="G64" s="55"/>
      <c r="H64" s="64"/>
    </row>
    <row r="65" spans="3:8">
      <c r="C65" s="52"/>
      <c r="D65" s="53"/>
      <c r="E65" s="54"/>
      <c r="F65" s="54"/>
      <c r="G65" s="55"/>
      <c r="H65" s="64"/>
    </row>
    <row r="66" spans="3:8">
      <c r="C66" s="52"/>
      <c r="D66" s="53"/>
      <c r="E66" s="54"/>
      <c r="F66" s="54"/>
      <c r="G66" s="55"/>
      <c r="H66" s="64"/>
    </row>
    <row r="67" spans="3:8">
      <c r="C67" s="52"/>
      <c r="D67" s="53"/>
      <c r="E67" s="54"/>
      <c r="F67" s="54"/>
      <c r="G67" s="55"/>
      <c r="H67" s="64"/>
    </row>
    <row r="68" spans="3:8">
      <c r="C68" s="61"/>
      <c r="D68" s="61"/>
      <c r="E68" s="61"/>
      <c r="F68" s="61"/>
      <c r="G68" s="61"/>
      <c r="H68" s="69"/>
    </row>
    <row r="69" spans="3:8">
      <c r="C69" s="61"/>
      <c r="D69" s="61"/>
      <c r="E69" s="61"/>
      <c r="F69" s="61"/>
      <c r="G69" s="61"/>
      <c r="H69" s="61"/>
    </row>
    <row r="70" spans="3:8">
      <c r="C70" s="62"/>
      <c r="D70" s="62"/>
      <c r="E70" s="62"/>
      <c r="F70" s="62"/>
      <c r="G70" s="62"/>
      <c r="H70" s="62"/>
    </row>
    <row r="71" spans="3:8">
      <c r="C71" s="62"/>
      <c r="D71" s="62"/>
      <c r="E71" s="62"/>
      <c r="F71" s="62"/>
      <c r="G71" s="62"/>
      <c r="H71" s="62"/>
    </row>
    <row r="72" spans="3:8">
      <c r="C72" s="62"/>
      <c r="D72" s="62"/>
      <c r="E72" s="62"/>
      <c r="F72" s="62"/>
      <c r="G72" s="62"/>
      <c r="H72" s="62"/>
    </row>
    <row r="73" spans="3:8">
      <c r="C73" s="63"/>
      <c r="D73" s="62"/>
      <c r="E73" s="63"/>
      <c r="F73" s="63"/>
      <c r="G73" s="63"/>
      <c r="H73" s="63"/>
    </row>
    <row r="74" spans="3:8">
      <c r="C74" s="52"/>
      <c r="D74" s="53"/>
      <c r="E74" s="52"/>
      <c r="F74" s="52"/>
      <c r="G74" s="53"/>
      <c r="H74" s="53"/>
    </row>
    <row r="75" spans="3:8">
      <c r="C75" s="52"/>
      <c r="D75" s="53"/>
      <c r="E75" s="54"/>
      <c r="F75" s="54"/>
      <c r="G75" s="55"/>
      <c r="H75" s="64"/>
    </row>
    <row r="76" spans="3:8">
      <c r="C76" s="52"/>
      <c r="D76" s="53"/>
      <c r="E76" s="54"/>
      <c r="F76" s="54"/>
      <c r="G76" s="55"/>
      <c r="H76" s="64"/>
    </row>
    <row r="77" spans="3:8">
      <c r="C77" s="52"/>
      <c r="D77" s="53"/>
      <c r="E77" s="54"/>
      <c r="F77" s="54"/>
      <c r="G77" s="55"/>
      <c r="H77" s="64"/>
    </row>
    <row r="78" spans="3:8">
      <c r="C78" s="52"/>
      <c r="D78" s="53"/>
      <c r="E78" s="54"/>
      <c r="F78" s="54"/>
      <c r="G78" s="55"/>
      <c r="H78" s="64"/>
    </row>
    <row r="79" spans="3:8">
      <c r="C79" s="52"/>
      <c r="D79" s="53"/>
      <c r="E79" s="54"/>
      <c r="F79" s="54"/>
      <c r="G79" s="55"/>
      <c r="H79" s="64"/>
    </row>
    <row r="80" spans="3:8">
      <c r="C80" s="52"/>
      <c r="D80" s="53"/>
      <c r="E80" s="54"/>
      <c r="F80" s="54"/>
      <c r="G80" s="55"/>
      <c r="H80" s="64"/>
    </row>
    <row r="81" spans="3:8">
      <c r="C81" s="53"/>
      <c r="D81" s="53"/>
      <c r="E81" s="53"/>
      <c r="F81" s="53"/>
      <c r="G81" s="55"/>
      <c r="H81" s="67"/>
    </row>
    <row r="82" spans="3:8">
      <c r="C82" s="61"/>
      <c r="D82" s="61"/>
      <c r="E82" s="61"/>
      <c r="F82" s="61"/>
      <c r="G82" s="61"/>
      <c r="H82" s="61"/>
    </row>
    <row r="83" spans="3:8">
      <c r="C83" s="62"/>
      <c r="D83" s="62"/>
      <c r="E83" s="62"/>
      <c r="F83" s="62"/>
      <c r="G83" s="62"/>
      <c r="H83" s="73"/>
    </row>
    <row r="84" spans="3:8">
      <c r="C84" s="62"/>
      <c r="D84" s="62"/>
      <c r="E84" s="62"/>
      <c r="F84" s="62"/>
      <c r="G84" s="62"/>
      <c r="H84" s="62"/>
    </row>
    <row r="85" spans="3:8">
      <c r="C85" s="63"/>
      <c r="D85" s="62"/>
      <c r="E85" s="63"/>
      <c r="F85" s="63"/>
      <c r="G85" s="63"/>
      <c r="H85" s="63"/>
    </row>
    <row r="86" spans="3:8">
      <c r="C86" s="52"/>
      <c r="D86" s="53"/>
      <c r="E86" s="52"/>
      <c r="F86" s="52"/>
      <c r="G86" s="53"/>
      <c r="H86" s="53"/>
    </row>
    <row r="87" spans="3:8">
      <c r="C87" s="52"/>
      <c r="D87" s="53"/>
      <c r="E87" s="54"/>
      <c r="F87" s="54"/>
      <c r="G87" s="55"/>
      <c r="H87" s="64"/>
    </row>
    <row r="88" spans="3:8">
      <c r="C88" s="52"/>
      <c r="D88" s="53"/>
      <c r="E88" s="54"/>
      <c r="F88" s="54"/>
      <c r="G88" s="55"/>
      <c r="H88" s="64"/>
    </row>
    <row r="89" spans="3:8">
      <c r="C89" s="52"/>
      <c r="D89" s="53"/>
      <c r="E89" s="54"/>
      <c r="F89" s="54"/>
      <c r="G89" s="55"/>
      <c r="H89" s="64"/>
    </row>
    <row r="90" spans="3:8">
      <c r="C90" s="52"/>
      <c r="D90" s="53"/>
      <c r="E90" s="54"/>
      <c r="F90" s="54"/>
      <c r="G90" s="55"/>
      <c r="H90" s="64"/>
    </row>
    <row r="91" spans="3:8">
      <c r="C91" s="52"/>
      <c r="D91" s="53"/>
      <c r="E91" s="54"/>
      <c r="F91" s="54"/>
      <c r="G91" s="55"/>
      <c r="H91" s="64"/>
    </row>
    <row r="92" spans="3:8">
      <c r="C92" s="52"/>
      <c r="D92" s="53"/>
      <c r="E92" s="54"/>
      <c r="F92" s="54"/>
      <c r="G92" s="55"/>
      <c r="H92" s="64"/>
    </row>
    <row r="93" spans="3:8">
      <c r="C93" s="52"/>
      <c r="D93" s="53"/>
      <c r="E93" s="54"/>
      <c r="F93" s="54"/>
      <c r="G93" s="55"/>
      <c r="H93" s="64"/>
    </row>
    <row r="94" spans="3:8">
      <c r="C94" s="53"/>
      <c r="D94" s="53"/>
      <c r="E94" s="53"/>
      <c r="F94" s="53"/>
      <c r="G94" s="55"/>
      <c r="H94" s="56"/>
    </row>
    <row r="95" spans="3:8">
      <c r="C95" s="61"/>
      <c r="D95" s="61"/>
      <c r="E95" s="61"/>
      <c r="F95" s="61"/>
      <c r="G95" s="61"/>
      <c r="H95" s="61"/>
    </row>
    <row r="96" spans="3:8">
      <c r="C96" s="62"/>
      <c r="D96" s="62"/>
      <c r="E96" s="62"/>
      <c r="F96" s="62"/>
      <c r="G96" s="62"/>
      <c r="H96" s="62"/>
    </row>
    <row r="97" spans="3:8">
      <c r="C97" s="62"/>
      <c r="D97" s="62"/>
      <c r="E97" s="62"/>
      <c r="F97" s="62"/>
      <c r="G97" s="62"/>
      <c r="H97" s="62"/>
    </row>
    <row r="98" spans="3:8">
      <c r="C98" s="63"/>
      <c r="D98" s="62"/>
      <c r="E98" s="63"/>
      <c r="F98" s="63"/>
      <c r="G98" s="63"/>
      <c r="H98" s="63"/>
    </row>
    <row r="99" spans="3:8">
      <c r="C99" s="52"/>
      <c r="D99" s="53"/>
      <c r="E99" s="52"/>
      <c r="F99" s="52"/>
      <c r="G99" s="53"/>
      <c r="H99" s="53"/>
    </row>
    <row r="100" spans="3:8">
      <c r="C100" s="52"/>
      <c r="D100" s="53"/>
      <c r="E100" s="54"/>
      <c r="F100" s="54"/>
      <c r="G100" s="55"/>
      <c r="H100" s="64"/>
    </row>
    <row r="101" spans="3:8">
      <c r="C101" s="52"/>
      <c r="D101" s="53"/>
      <c r="E101" s="54"/>
      <c r="F101" s="54"/>
      <c r="G101" s="55"/>
      <c r="H101" s="64"/>
    </row>
    <row r="102" spans="3:8">
      <c r="C102" s="52"/>
      <c r="D102" s="53"/>
      <c r="E102" s="54"/>
      <c r="F102" s="54"/>
      <c r="G102" s="55"/>
      <c r="H102" s="64"/>
    </row>
    <row r="103" spans="3:8">
      <c r="C103" s="52"/>
      <c r="D103" s="53"/>
      <c r="E103" s="54"/>
      <c r="F103" s="54"/>
      <c r="G103" s="55"/>
      <c r="H103" s="64"/>
    </row>
    <row r="104" spans="3:8">
      <c r="C104" s="52"/>
      <c r="D104" s="53"/>
      <c r="E104" s="54"/>
      <c r="F104" s="54"/>
      <c r="G104" s="55"/>
      <c r="H104" s="64"/>
    </row>
    <row r="105" spans="3:8">
      <c r="C105" s="52"/>
      <c r="D105" s="53"/>
      <c r="E105" s="54"/>
      <c r="F105" s="54"/>
      <c r="G105" s="55"/>
      <c r="H105" s="64"/>
    </row>
    <row r="106" spans="3:8">
      <c r="C106" s="52"/>
      <c r="D106" s="53"/>
      <c r="E106" s="54"/>
      <c r="F106" s="54"/>
      <c r="G106" s="55"/>
      <c r="H106" s="64"/>
    </row>
    <row r="107" spans="3:8">
      <c r="C107" s="102"/>
      <c r="D107" s="68"/>
      <c r="E107" s="102"/>
      <c r="F107" s="102"/>
      <c r="G107" s="61"/>
      <c r="H107" s="67"/>
    </row>
    <row r="108" spans="3:8">
      <c r="C108" s="61"/>
      <c r="D108" s="61"/>
      <c r="E108" s="61"/>
      <c r="F108" s="61"/>
      <c r="G108" s="61"/>
      <c r="H108" s="61"/>
    </row>
    <row r="109" spans="3:8">
      <c r="C109" s="62"/>
      <c r="D109" s="62"/>
      <c r="E109" s="62"/>
      <c r="F109" s="62"/>
      <c r="G109" s="62"/>
      <c r="H109" s="62"/>
    </row>
    <row r="110" spans="3:8">
      <c r="C110" s="62"/>
      <c r="D110" s="62"/>
      <c r="E110" s="62"/>
      <c r="F110" s="62"/>
      <c r="G110" s="62"/>
      <c r="H110" s="62"/>
    </row>
    <row r="111" spans="3:8">
      <c r="C111" s="62"/>
      <c r="D111" s="62"/>
      <c r="E111" s="62"/>
      <c r="F111" s="62"/>
      <c r="G111" s="62"/>
      <c r="H111" s="62"/>
    </row>
    <row r="112" spans="3:8">
      <c r="C112" s="63"/>
      <c r="D112" s="62"/>
      <c r="E112" s="63"/>
      <c r="F112" s="63"/>
      <c r="G112" s="63"/>
      <c r="H112" s="63"/>
    </row>
    <row r="113" spans="3:8">
      <c r="C113" s="52"/>
      <c r="D113" s="53"/>
      <c r="E113" s="52"/>
      <c r="F113" s="52"/>
      <c r="G113" s="53"/>
      <c r="H113" s="53"/>
    </row>
    <row r="114" spans="3:8">
      <c r="C114" s="52"/>
      <c r="D114" s="53"/>
      <c r="E114" s="54"/>
      <c r="F114" s="54"/>
      <c r="G114" s="55"/>
      <c r="H114" s="64"/>
    </row>
    <row r="115" spans="3:8">
      <c r="C115" s="52"/>
      <c r="D115" s="53"/>
      <c r="E115" s="54"/>
      <c r="F115" s="54"/>
      <c r="G115" s="55"/>
      <c r="H115" s="64"/>
    </row>
    <row r="116" spans="3:8">
      <c r="C116" s="52"/>
      <c r="D116" s="53"/>
      <c r="E116" s="54"/>
      <c r="F116" s="54"/>
      <c r="G116" s="55"/>
      <c r="H116" s="64"/>
    </row>
    <row r="117" spans="3:8">
      <c r="C117" s="52"/>
      <c r="D117" s="53"/>
      <c r="E117" s="54"/>
      <c r="F117" s="54"/>
      <c r="G117" s="55"/>
      <c r="H117" s="64"/>
    </row>
    <row r="118" spans="3:8">
      <c r="C118" s="52"/>
      <c r="D118" s="53"/>
      <c r="E118" s="54"/>
      <c r="F118" s="54"/>
      <c r="G118" s="55"/>
      <c r="H118" s="64"/>
    </row>
    <row r="119" spans="3:8">
      <c r="C119" s="52"/>
      <c r="D119" s="53"/>
      <c r="E119" s="54"/>
      <c r="F119" s="54"/>
      <c r="G119" s="55"/>
      <c r="H119" s="64"/>
    </row>
    <row r="120" spans="3:8">
      <c r="C120" s="53"/>
      <c r="D120" s="53"/>
      <c r="E120" s="53"/>
      <c r="F120" s="53"/>
      <c r="G120" s="55"/>
      <c r="H120" s="56"/>
    </row>
    <row r="121" spans="3:8">
      <c r="C121" s="61"/>
      <c r="D121" s="61"/>
      <c r="E121" s="61"/>
      <c r="F121" s="61"/>
      <c r="G121" s="61"/>
      <c r="H121" s="61"/>
    </row>
    <row r="122" spans="3:8">
      <c r="C122" s="62"/>
      <c r="D122" s="62"/>
      <c r="E122" s="62"/>
      <c r="F122" s="62"/>
      <c r="G122" s="62"/>
      <c r="H122" s="62"/>
    </row>
    <row r="123" spans="3:8">
      <c r="C123" s="62"/>
      <c r="D123" s="62"/>
      <c r="E123" s="62"/>
      <c r="F123" s="62"/>
      <c r="G123" s="62"/>
      <c r="H123" s="62"/>
    </row>
    <row r="124" spans="3:8">
      <c r="C124" s="63"/>
      <c r="D124" s="62"/>
      <c r="E124" s="63"/>
      <c r="F124" s="63"/>
      <c r="G124" s="63"/>
      <c r="H124" s="63"/>
    </row>
    <row r="125" spans="3:8">
      <c r="C125" s="52"/>
      <c r="D125" s="53"/>
      <c r="E125" s="52"/>
      <c r="F125" s="52"/>
      <c r="G125" s="53"/>
      <c r="H125" s="53"/>
    </row>
    <row r="126" spans="3:8">
      <c r="C126" s="52"/>
      <c r="D126" s="53"/>
      <c r="E126" s="54"/>
      <c r="F126" s="54"/>
      <c r="G126" s="55"/>
      <c r="H126" s="64"/>
    </row>
    <row r="127" spans="3:8">
      <c r="C127" s="52"/>
      <c r="D127" s="53"/>
      <c r="E127" s="54"/>
      <c r="F127" s="54"/>
      <c r="G127" s="55"/>
      <c r="H127" s="64"/>
    </row>
    <row r="128" spans="3:8">
      <c r="C128" s="52"/>
      <c r="D128" s="53"/>
      <c r="E128" s="54"/>
      <c r="F128" s="54"/>
      <c r="G128" s="55"/>
      <c r="H128" s="64"/>
    </row>
    <row r="129" spans="3:8">
      <c r="C129" s="52"/>
      <c r="D129" s="53"/>
      <c r="E129" s="54"/>
      <c r="F129" s="54"/>
      <c r="G129" s="55"/>
      <c r="H129" s="64"/>
    </row>
    <row r="130" spans="3:8">
      <c r="C130" s="52"/>
      <c r="D130" s="53"/>
      <c r="E130" s="54"/>
      <c r="F130" s="54"/>
      <c r="G130" s="55"/>
      <c r="H130" s="64"/>
    </row>
    <row r="131" spans="3:8">
      <c r="C131" s="53"/>
      <c r="D131" s="53"/>
      <c r="E131" s="53"/>
      <c r="F131" s="53"/>
      <c r="G131" s="55"/>
      <c r="H131" s="56"/>
    </row>
    <row r="132" spans="3:8">
      <c r="C132" s="61"/>
      <c r="D132" s="61"/>
      <c r="E132" s="61"/>
      <c r="F132" s="61"/>
      <c r="G132" s="61"/>
      <c r="H132" s="61"/>
    </row>
    <row r="133" spans="3:8">
      <c r="C133" s="62"/>
      <c r="D133" s="62"/>
      <c r="E133" s="62"/>
      <c r="F133" s="62"/>
      <c r="G133" s="62"/>
      <c r="H133" s="62"/>
    </row>
    <row r="134" spans="3:8">
      <c r="C134" s="62"/>
      <c r="D134" s="62"/>
      <c r="E134" s="62"/>
      <c r="F134" s="62"/>
      <c r="G134" s="62"/>
      <c r="H134" s="62"/>
    </row>
    <row r="135" spans="3:8">
      <c r="C135" s="63"/>
      <c r="D135" s="62"/>
      <c r="E135" s="63"/>
      <c r="F135" s="63"/>
      <c r="G135" s="63"/>
      <c r="H135" s="63"/>
    </row>
    <row r="136" spans="3:8">
      <c r="C136" s="52"/>
      <c r="D136" s="53"/>
      <c r="E136" s="52"/>
      <c r="F136" s="52"/>
      <c r="G136" s="53"/>
      <c r="H136" s="53"/>
    </row>
    <row r="137" spans="3:8">
      <c r="C137" s="52"/>
      <c r="D137" s="53"/>
      <c r="E137" s="54"/>
      <c r="F137" s="54"/>
      <c r="G137" s="55"/>
      <c r="H137" s="64"/>
    </row>
    <row r="138" spans="3:8">
      <c r="C138" s="52"/>
      <c r="D138" s="53"/>
      <c r="E138" s="54"/>
      <c r="F138" s="54"/>
      <c r="G138" s="55"/>
      <c r="H138" s="64"/>
    </row>
    <row r="139" spans="3:8">
      <c r="C139" s="52"/>
      <c r="D139" s="53"/>
      <c r="E139" s="54"/>
      <c r="F139" s="54"/>
      <c r="G139" s="55"/>
      <c r="H139" s="64"/>
    </row>
    <row r="140" spans="3:8">
      <c r="C140" s="52"/>
      <c r="D140" s="53"/>
      <c r="E140" s="54"/>
      <c r="F140" s="54"/>
      <c r="G140" s="55"/>
      <c r="H140" s="64"/>
    </row>
    <row r="141" spans="3:8">
      <c r="C141" s="52"/>
      <c r="D141" s="53"/>
      <c r="E141" s="54"/>
      <c r="F141" s="54"/>
      <c r="G141" s="55"/>
      <c r="H141" s="64"/>
    </row>
    <row r="142" spans="3:8">
      <c r="C142" s="52"/>
      <c r="D142" s="53"/>
      <c r="E142" s="54"/>
      <c r="F142" s="54"/>
      <c r="G142" s="55"/>
      <c r="H142" s="64"/>
    </row>
    <row r="143" spans="3:8">
      <c r="C143" s="61"/>
      <c r="D143" s="61"/>
      <c r="E143" s="61"/>
      <c r="F143" s="61"/>
      <c r="G143" s="61"/>
      <c r="H143" s="67"/>
    </row>
    <row r="144" spans="3:8">
      <c r="C144" s="61"/>
      <c r="D144" s="61"/>
      <c r="E144" s="61"/>
      <c r="F144" s="61"/>
      <c r="G144" s="61"/>
      <c r="H144" s="61"/>
    </row>
    <row r="145" spans="3:8" ht="10.5" customHeight="1">
      <c r="C145" s="132"/>
      <c r="D145" s="132"/>
      <c r="E145" s="132"/>
      <c r="F145" s="132"/>
      <c r="G145" s="57"/>
      <c r="H145" s="133"/>
    </row>
    <row r="146" spans="3:8" ht="10.5" customHeight="1">
      <c r="C146" s="132"/>
      <c r="D146" s="132"/>
      <c r="E146" s="132"/>
      <c r="F146" s="132"/>
      <c r="G146" s="45"/>
      <c r="H146" s="133"/>
    </row>
    <row r="147" spans="3:8" ht="10.5" customHeight="1">
      <c r="C147" s="134"/>
      <c r="D147" s="134"/>
      <c r="E147" s="134"/>
      <c r="F147" s="134"/>
      <c r="G147" s="134"/>
      <c r="H147" s="134"/>
    </row>
    <row r="148" spans="3:8" ht="10.5" customHeight="1">
      <c r="C148" s="134"/>
      <c r="D148" s="134"/>
      <c r="E148" s="134"/>
      <c r="F148" s="134"/>
      <c r="G148" s="134"/>
      <c r="H148" s="134"/>
    </row>
    <row r="149" spans="3:8" ht="10.5" customHeight="1">
      <c r="C149" s="134"/>
      <c r="D149" s="134"/>
      <c r="E149" s="134"/>
      <c r="F149" s="134"/>
      <c r="G149" s="134"/>
      <c r="H149" s="134"/>
    </row>
    <row r="150" spans="3:8" ht="10.5" customHeight="1">
      <c r="C150" s="134"/>
      <c r="D150" s="134"/>
      <c r="E150" s="134"/>
      <c r="F150" s="134"/>
      <c r="G150" s="134"/>
      <c r="H150" s="134"/>
    </row>
    <row r="151" spans="3:8" ht="10.5" customHeight="1">
      <c r="C151" s="134"/>
      <c r="D151" s="134"/>
      <c r="E151" s="134"/>
      <c r="F151" s="134"/>
      <c r="G151" s="134"/>
      <c r="H151" s="134"/>
    </row>
    <row r="152" spans="3:8" ht="10.5" customHeight="1">
      <c r="C152" s="134"/>
      <c r="D152" s="134"/>
      <c r="E152" s="134"/>
      <c r="F152" s="134"/>
      <c r="G152" s="134"/>
      <c r="H152" s="134"/>
    </row>
    <row r="153" spans="3:8" ht="10.5" customHeight="1">
      <c r="C153" s="132"/>
      <c r="D153" s="132"/>
      <c r="E153" s="132"/>
      <c r="F153" s="132"/>
      <c r="G153" s="57"/>
      <c r="H153" s="133"/>
    </row>
    <row r="154" spans="3:8" ht="10.5" customHeight="1">
      <c r="C154" s="132"/>
      <c r="D154" s="132"/>
      <c r="E154" s="132"/>
      <c r="F154" s="132"/>
      <c r="G154" s="45"/>
      <c r="H154" s="133"/>
    </row>
    <row r="155" spans="3:8" ht="10.5" customHeight="1">
      <c r="C155" s="132"/>
      <c r="D155" s="132"/>
      <c r="E155" s="132"/>
      <c r="F155" s="132"/>
      <c r="G155" s="57"/>
      <c r="H155" s="133"/>
    </row>
    <row r="156" spans="3:8" ht="10.5" customHeight="1">
      <c r="C156" s="132"/>
      <c r="D156" s="132"/>
      <c r="E156" s="132"/>
      <c r="F156" s="132"/>
      <c r="G156" s="45"/>
      <c r="H156" s="133"/>
    </row>
    <row r="157" spans="3:8">
      <c r="C157" s="132"/>
      <c r="D157" s="132"/>
      <c r="E157" s="132"/>
      <c r="F157" s="132"/>
      <c r="H157" s="133"/>
    </row>
    <row r="158" spans="3:8">
      <c r="C158" s="132"/>
      <c r="D158" s="132"/>
      <c r="E158" s="132"/>
      <c r="F158" s="132"/>
      <c r="H158" s="133"/>
    </row>
    <row r="159" spans="3:8">
      <c r="C159" s="132"/>
      <c r="D159" s="132"/>
      <c r="E159" s="132"/>
      <c r="F159" s="132"/>
      <c r="H159" s="133"/>
    </row>
    <row r="160" spans="3:8">
      <c r="C160" s="132"/>
      <c r="D160" s="132"/>
      <c r="E160" s="132"/>
      <c r="F160" s="132"/>
      <c r="H160" s="133"/>
    </row>
    <row r="161" spans="3:8">
      <c r="C161" s="132"/>
      <c r="D161" s="132"/>
      <c r="E161" s="132"/>
      <c r="F161" s="132"/>
      <c r="H161" s="133"/>
    </row>
    <row r="162" spans="3:8">
      <c r="C162" s="132"/>
      <c r="D162" s="132"/>
      <c r="E162" s="132"/>
      <c r="F162" s="132"/>
      <c r="H162" s="133"/>
    </row>
    <row r="164" spans="3:8">
      <c r="C164" s="134"/>
      <c r="D164" s="134"/>
      <c r="E164" s="134"/>
      <c r="F164" s="134"/>
      <c r="G164" s="134"/>
      <c r="H164" s="134"/>
    </row>
    <row r="165" spans="3:8">
      <c r="C165" s="134"/>
      <c r="D165" s="134"/>
      <c r="E165" s="134"/>
      <c r="F165" s="134"/>
      <c r="G165" s="134"/>
      <c r="H165" s="134"/>
    </row>
    <row r="166" spans="3:8">
      <c r="C166" s="132"/>
      <c r="D166" s="132"/>
      <c r="E166" s="132"/>
      <c r="F166" s="132"/>
      <c r="G166" s="57"/>
      <c r="H166" s="133"/>
    </row>
    <row r="167" spans="3:8">
      <c r="C167" s="132"/>
      <c r="D167" s="132"/>
      <c r="E167" s="132"/>
      <c r="F167" s="132"/>
      <c r="G167" s="45"/>
      <c r="H167" s="133"/>
    </row>
    <row r="168" spans="3:8">
      <c r="C168" s="132"/>
      <c r="D168" s="132"/>
      <c r="E168" s="132"/>
      <c r="F168" s="132"/>
      <c r="G168" s="57"/>
      <c r="H168" s="133"/>
    </row>
    <row r="169" spans="3:8">
      <c r="C169" s="132"/>
      <c r="D169" s="132"/>
      <c r="E169" s="132"/>
      <c r="F169" s="132"/>
      <c r="G169" s="45"/>
      <c r="H169" s="133"/>
    </row>
    <row r="170" spans="3:8">
      <c r="C170" s="132"/>
      <c r="D170" s="132"/>
      <c r="E170" s="132"/>
      <c r="F170" s="132"/>
      <c r="H170" s="133"/>
    </row>
    <row r="171" spans="3:8">
      <c r="C171" s="132"/>
      <c r="D171" s="132"/>
      <c r="E171" s="132"/>
      <c r="F171" s="132"/>
      <c r="H171" s="133"/>
    </row>
    <row r="172" spans="3:8">
      <c r="C172" s="132"/>
      <c r="D172" s="132"/>
      <c r="E172" s="132"/>
      <c r="F172" s="132"/>
      <c r="H172" s="133"/>
    </row>
    <row r="173" spans="3:8">
      <c r="C173" s="132"/>
      <c r="D173" s="132"/>
      <c r="E173" s="132"/>
      <c r="F173" s="132"/>
      <c r="H173" s="133"/>
    </row>
    <row r="174" spans="3:8">
      <c r="C174" s="132"/>
      <c r="D174" s="132"/>
      <c r="E174" s="132"/>
      <c r="F174" s="132"/>
      <c r="H174" s="133"/>
    </row>
    <row r="175" spans="3:8">
      <c r="C175" s="132"/>
      <c r="D175" s="132"/>
      <c r="E175" s="132"/>
      <c r="F175" s="132"/>
      <c r="H175" s="133"/>
    </row>
    <row r="178" spans="3:8">
      <c r="C178" s="135"/>
      <c r="D178" s="135"/>
      <c r="E178" s="135"/>
      <c r="F178" s="135"/>
      <c r="G178" s="135"/>
      <c r="H178" s="135"/>
    </row>
    <row r="179" spans="3:8">
      <c r="C179" s="136"/>
      <c r="D179" s="136"/>
      <c r="E179" s="136"/>
      <c r="F179" s="136"/>
      <c r="G179" s="62"/>
      <c r="H179" s="62"/>
    </row>
    <row r="180" spans="3:8">
      <c r="C180" s="136"/>
      <c r="D180" s="136"/>
      <c r="E180" s="136"/>
      <c r="F180" s="136"/>
      <c r="G180" s="62"/>
      <c r="H180" s="62"/>
    </row>
    <row r="181" spans="3:8">
      <c r="C181" s="63"/>
      <c r="D181" s="62"/>
      <c r="E181" s="63"/>
      <c r="F181" s="63"/>
      <c r="G181" s="63"/>
      <c r="H181" s="63"/>
    </row>
    <row r="182" spans="3:8">
      <c r="C182" s="52"/>
      <c r="D182" s="53"/>
      <c r="E182" s="52"/>
      <c r="F182" s="52"/>
      <c r="G182" s="53"/>
      <c r="H182" s="53"/>
    </row>
    <row r="183" spans="3:8">
      <c r="C183" s="52"/>
      <c r="D183" s="53"/>
      <c r="E183" s="54"/>
      <c r="F183" s="54"/>
      <c r="G183" s="55"/>
      <c r="H183" s="64"/>
    </row>
    <row r="184" spans="3:8">
      <c r="C184" s="52"/>
      <c r="D184" s="53"/>
      <c r="E184" s="54"/>
      <c r="F184" s="54"/>
      <c r="G184" s="55"/>
      <c r="H184" s="64"/>
    </row>
    <row r="185" spans="3:8">
      <c r="C185" s="52"/>
      <c r="D185" s="53"/>
      <c r="E185" s="54"/>
      <c r="F185" s="54"/>
      <c r="G185" s="55"/>
      <c r="H185" s="64"/>
    </row>
    <row r="186" spans="3:8">
      <c r="C186" s="52"/>
      <c r="D186" s="53"/>
      <c r="E186" s="54"/>
      <c r="F186" s="54"/>
      <c r="G186" s="55"/>
      <c r="H186" s="64"/>
    </row>
    <row r="187" spans="3:8">
      <c r="C187" s="52"/>
      <c r="D187" s="53"/>
      <c r="E187" s="54"/>
      <c r="F187" s="54"/>
      <c r="G187" s="55"/>
      <c r="H187" s="64"/>
    </row>
    <row r="188" spans="3:8">
      <c r="C188" s="52"/>
      <c r="D188" s="53"/>
      <c r="E188" s="54"/>
      <c r="F188" s="54"/>
      <c r="G188" s="55"/>
      <c r="H188" s="64"/>
    </row>
    <row r="189" spans="3:8">
      <c r="C189" s="52"/>
      <c r="D189" s="53"/>
      <c r="E189" s="54"/>
      <c r="F189" s="54"/>
      <c r="G189" s="55"/>
      <c r="H189" s="64"/>
    </row>
    <row r="190" spans="3:8">
      <c r="C190" s="52"/>
      <c r="D190" s="53"/>
      <c r="E190" s="54"/>
      <c r="F190" s="54"/>
      <c r="G190" s="55"/>
      <c r="H190" s="64"/>
    </row>
    <row r="191" spans="3:8">
      <c r="C191" s="52"/>
      <c r="D191" s="53"/>
      <c r="E191" s="54"/>
      <c r="F191" s="54"/>
      <c r="G191" s="55"/>
      <c r="H191" s="64"/>
    </row>
    <row r="192" spans="3:8">
      <c r="C192" s="52"/>
      <c r="D192" s="53"/>
      <c r="E192" s="54"/>
      <c r="F192" s="54"/>
      <c r="G192" s="55"/>
      <c r="H192" s="64"/>
    </row>
    <row r="193" spans="3:8">
      <c r="C193" s="52"/>
      <c r="D193" s="53"/>
      <c r="E193" s="54"/>
      <c r="F193" s="54"/>
      <c r="G193" s="55"/>
      <c r="H193" s="64"/>
    </row>
    <row r="194" spans="3:8">
      <c r="C194" s="135"/>
      <c r="D194" s="135"/>
      <c r="E194" s="135"/>
      <c r="F194" s="135"/>
      <c r="G194" s="61"/>
      <c r="H194" s="67"/>
    </row>
    <row r="195" spans="3:8">
      <c r="C195" s="135"/>
      <c r="D195" s="135"/>
      <c r="E195" s="135"/>
      <c r="F195" s="135"/>
      <c r="G195" s="135"/>
      <c r="H195" s="135"/>
    </row>
    <row r="196" spans="3:8">
      <c r="C196" s="44"/>
      <c r="D196" s="44"/>
      <c r="E196" s="44"/>
      <c r="F196" s="44"/>
      <c r="G196" s="57"/>
      <c r="H196" s="44"/>
    </row>
    <row r="197" spans="3:8">
      <c r="C197" s="44"/>
      <c r="D197" s="44"/>
      <c r="E197" s="44"/>
      <c r="F197" s="44"/>
      <c r="G197" s="45"/>
      <c r="H197" s="44"/>
    </row>
  </sheetData>
  <mergeCells count="35">
    <mergeCell ref="C168:F169"/>
    <mergeCell ref="H168:H169"/>
    <mergeCell ref="C155:F156"/>
    <mergeCell ref="H155:H156"/>
    <mergeCell ref="C157:F158"/>
    <mergeCell ref="H157:H158"/>
    <mergeCell ref="C161:F162"/>
    <mergeCell ref="H161:H162"/>
    <mergeCell ref="C164:H165"/>
    <mergeCell ref="C166:F167"/>
    <mergeCell ref="H166:H167"/>
    <mergeCell ref="C159:F160"/>
    <mergeCell ref="H159:H160"/>
    <mergeCell ref="C195:H195"/>
    <mergeCell ref="C170:F171"/>
    <mergeCell ref="H170:H171"/>
    <mergeCell ref="C172:F173"/>
    <mergeCell ref="H172:H173"/>
    <mergeCell ref="C174:F175"/>
    <mergeCell ref="H174:H175"/>
    <mergeCell ref="C178:H178"/>
    <mergeCell ref="C179:F179"/>
    <mergeCell ref="C180:F180"/>
    <mergeCell ref="C194:F194"/>
    <mergeCell ref="C145:F146"/>
    <mergeCell ref="H145:H146"/>
    <mergeCell ref="C147:H150"/>
    <mergeCell ref="C151:H152"/>
    <mergeCell ref="C153:F154"/>
    <mergeCell ref="H153:H154"/>
    <mergeCell ref="C16:H16"/>
    <mergeCell ref="C18:G18"/>
    <mergeCell ref="C2:H2"/>
    <mergeCell ref="C3:D3"/>
    <mergeCell ref="C17:H17"/>
  </mergeCells>
  <pageMargins left="0.7" right="0.7" top="0.75" bottom="0.75" header="0.3" footer="0.3"/>
  <pageSetup scale="73" orientation="portrait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211"/>
  <sheetViews>
    <sheetView zoomScale="70" zoomScaleNormal="70" zoomScaleSheetLayoutView="85" workbookViewId="0">
      <selection activeCell="D9" sqref="D9"/>
    </sheetView>
  </sheetViews>
  <sheetFormatPr baseColWidth="10" defaultColWidth="11.42578125" defaultRowHeight="15.75"/>
  <cols>
    <col min="1" max="1" width="2.85546875" style="5" customWidth="1"/>
    <col min="2" max="2" width="0" style="1" hidden="1" customWidth="1"/>
    <col min="3" max="3" width="8.140625" style="3" customWidth="1"/>
    <col min="4" max="4" width="105.7109375" style="2" customWidth="1"/>
    <col min="5" max="6" width="20.7109375" style="3" customWidth="1"/>
    <col min="7" max="8" width="20.7109375" style="1" customWidth="1"/>
    <col min="9" max="9" width="8.85546875" style="5" customWidth="1"/>
    <col min="10" max="10" width="11.42578125" style="1"/>
    <col min="11" max="11" width="16" style="1" bestFit="1" customWidth="1"/>
    <col min="12" max="12" width="22.85546875" style="1" customWidth="1"/>
    <col min="13" max="13" width="12.140625" style="1" customWidth="1"/>
    <col min="14" max="14" width="11.28515625" style="1" customWidth="1"/>
    <col min="15" max="15" width="30.5703125" style="1" customWidth="1"/>
    <col min="16" max="16384" width="11.42578125" style="1"/>
  </cols>
  <sheetData>
    <row r="1" spans="1:29" s="5" customFormat="1">
      <c r="C1" s="15"/>
      <c r="D1" s="16"/>
      <c r="E1" s="15"/>
      <c r="F1" s="15"/>
    </row>
    <row r="2" spans="1:29" ht="25.5" customHeight="1">
      <c r="C2" s="126" t="s">
        <v>70</v>
      </c>
      <c r="D2" s="127"/>
      <c r="E2" s="127"/>
      <c r="F2" s="127"/>
      <c r="G2" s="127"/>
      <c r="H2" s="128"/>
    </row>
    <row r="3" spans="1:29" ht="25.5" customHeight="1">
      <c r="C3" s="147" t="s">
        <v>25</v>
      </c>
      <c r="D3" s="148"/>
      <c r="E3" s="88" t="s">
        <v>7</v>
      </c>
      <c r="F3" s="88" t="s">
        <v>6</v>
      </c>
      <c r="G3" s="89" t="s">
        <v>8</v>
      </c>
      <c r="H3" s="88" t="s">
        <v>19</v>
      </c>
    </row>
    <row r="4" spans="1:29" s="77" customFormat="1" ht="20.100000000000001" customHeight="1">
      <c r="A4" s="76"/>
      <c r="B4" s="78" t="s">
        <v>6</v>
      </c>
      <c r="C4" s="137" t="s">
        <v>12</v>
      </c>
      <c r="D4" s="138"/>
      <c r="E4" s="138"/>
      <c r="F4" s="138"/>
      <c r="G4" s="138"/>
      <c r="H4" s="139"/>
      <c r="I4" s="76"/>
    </row>
    <row r="5" spans="1:29" ht="20.100000000000001" customHeight="1">
      <c r="B5" s="12"/>
      <c r="C5" s="75">
        <v>1</v>
      </c>
      <c r="D5" s="47" t="s">
        <v>13</v>
      </c>
      <c r="E5" s="48">
        <v>27.63</v>
      </c>
      <c r="F5" s="46" t="s">
        <v>22</v>
      </c>
      <c r="G5" s="87"/>
      <c r="H5" s="74">
        <f>E5*G5</f>
        <v>0</v>
      </c>
    </row>
    <row r="6" spans="1:29" ht="20.100000000000001" customHeight="1">
      <c r="B6" s="12"/>
      <c r="C6" s="149"/>
      <c r="D6" s="149"/>
      <c r="E6" s="149"/>
      <c r="F6" s="149"/>
      <c r="G6" s="149"/>
      <c r="H6" s="86">
        <f>SUM(H5:H5)</f>
        <v>0</v>
      </c>
    </row>
    <row r="7" spans="1:29" ht="20.100000000000001" customHeight="1">
      <c r="B7" s="12"/>
      <c r="C7" s="137" t="s">
        <v>54</v>
      </c>
      <c r="D7" s="138"/>
      <c r="E7" s="138"/>
      <c r="F7" s="138"/>
      <c r="G7" s="138"/>
      <c r="H7" s="139"/>
    </row>
    <row r="8" spans="1:29" ht="20.100000000000001" customHeight="1">
      <c r="B8" s="12"/>
      <c r="C8" s="75">
        <v>1</v>
      </c>
      <c r="D8" s="47" t="s">
        <v>281</v>
      </c>
      <c r="E8" s="48">
        <v>40</v>
      </c>
      <c r="F8" s="46" t="s">
        <v>22</v>
      </c>
      <c r="G8" s="87"/>
      <c r="H8" s="74">
        <f>E8*G8</f>
        <v>0</v>
      </c>
    </row>
    <row r="9" spans="1:29" ht="20.100000000000001" customHeight="1">
      <c r="B9" s="12"/>
      <c r="C9" s="75">
        <v>2</v>
      </c>
      <c r="D9" s="47" t="s">
        <v>282</v>
      </c>
      <c r="E9" s="48">
        <v>60.83</v>
      </c>
      <c r="F9" s="46" t="s">
        <v>10</v>
      </c>
      <c r="G9" s="87"/>
      <c r="H9" s="74">
        <f>E9*G9</f>
        <v>0</v>
      </c>
    </row>
    <row r="10" spans="1:29" ht="20.100000000000001" customHeight="1">
      <c r="B10" s="12"/>
      <c r="C10" s="140" t="s">
        <v>32</v>
      </c>
      <c r="D10" s="140"/>
      <c r="E10" s="140"/>
      <c r="F10" s="140"/>
      <c r="G10" s="140"/>
      <c r="H10" s="86">
        <f>SUM(H8:H9)</f>
        <v>0</v>
      </c>
    </row>
    <row r="11" spans="1:29" s="5" customFormat="1" ht="20.100000000000001" customHeight="1">
      <c r="B11" s="12"/>
      <c r="C11" s="137" t="s">
        <v>57</v>
      </c>
      <c r="D11" s="138"/>
      <c r="E11" s="138"/>
      <c r="F11" s="138"/>
      <c r="G11" s="138"/>
      <c r="H11" s="13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s="5" customFormat="1" ht="31.5" customHeight="1">
      <c r="B12" s="12"/>
      <c r="C12" s="75">
        <v>1</v>
      </c>
      <c r="D12" s="49" t="s">
        <v>66</v>
      </c>
      <c r="E12" s="48">
        <v>56.75</v>
      </c>
      <c r="F12" s="46" t="s">
        <v>10</v>
      </c>
      <c r="G12" s="87"/>
      <c r="H12" s="74">
        <f>E12*G12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s="5" customFormat="1" ht="20.100000000000001" customHeight="1">
      <c r="B13" s="12"/>
      <c r="C13" s="75">
        <v>2</v>
      </c>
      <c r="D13" s="49" t="s">
        <v>67</v>
      </c>
      <c r="E13" s="48">
        <v>27.18</v>
      </c>
      <c r="F13" s="46" t="s">
        <v>22</v>
      </c>
      <c r="G13" s="87"/>
      <c r="H13" s="74">
        <f>E13*G13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5" customFormat="1" ht="20.100000000000001" customHeight="1">
      <c r="B14" s="12"/>
      <c r="C14" s="140" t="s">
        <v>32</v>
      </c>
      <c r="D14" s="140"/>
      <c r="E14" s="140"/>
      <c r="F14" s="140"/>
      <c r="G14" s="140"/>
      <c r="H14" s="86">
        <f>SUM(H12:H13)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s="5" customFormat="1" ht="20.100000000000001" customHeight="1">
      <c r="B15" s="93"/>
      <c r="C15" s="137" t="s">
        <v>68</v>
      </c>
      <c r="D15" s="138"/>
      <c r="E15" s="138"/>
      <c r="F15" s="138"/>
      <c r="G15" s="138"/>
      <c r="H15" s="13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s="5" customFormat="1" ht="31.5" customHeight="1">
      <c r="B16" s="93"/>
      <c r="C16" s="75">
        <v>1</v>
      </c>
      <c r="D16" s="100" t="s">
        <v>275</v>
      </c>
      <c r="E16" s="99">
        <v>1</v>
      </c>
      <c r="F16" s="97" t="s">
        <v>69</v>
      </c>
      <c r="G16" s="87"/>
      <c r="H16" s="74">
        <f>E16*G16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s="5" customFormat="1" ht="31.5" customHeight="1">
      <c r="B17" s="93"/>
      <c r="C17" s="75">
        <v>2</v>
      </c>
      <c r="D17" s="100" t="s">
        <v>276</v>
      </c>
      <c r="E17" s="99">
        <f>40+38.09</f>
        <v>78.09</v>
      </c>
      <c r="F17" s="97" t="s">
        <v>22</v>
      </c>
      <c r="G17" s="87"/>
      <c r="H17" s="74">
        <f>E17*G17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s="5" customFormat="1" ht="31.5" customHeight="1">
      <c r="B18" s="93"/>
      <c r="C18" s="75">
        <v>3</v>
      </c>
      <c r="D18" s="100" t="s">
        <v>277</v>
      </c>
      <c r="E18" s="96">
        <f>40+8+8+8</f>
        <v>64</v>
      </c>
      <c r="F18" s="97" t="s">
        <v>22</v>
      </c>
      <c r="G18" s="87"/>
      <c r="H18" s="74">
        <f>E18*G18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s="5" customFormat="1" ht="31.5" customHeight="1">
      <c r="B19" s="93"/>
      <c r="C19" s="75">
        <v>4</v>
      </c>
      <c r="D19" s="100" t="s">
        <v>278</v>
      </c>
      <c r="E19" s="96">
        <v>25</v>
      </c>
      <c r="F19" s="97" t="s">
        <v>22</v>
      </c>
      <c r="G19" s="87"/>
      <c r="H19" s="74">
        <f>E19*G19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s="5" customFormat="1" ht="20.100000000000001" customHeight="1">
      <c r="B20" s="93"/>
      <c r="C20" s="140" t="s">
        <v>32</v>
      </c>
      <c r="D20" s="140"/>
      <c r="E20" s="140"/>
      <c r="F20" s="140"/>
      <c r="G20" s="140"/>
      <c r="H20" s="86">
        <f>SUM(H16:H19)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0.100000000000001" customHeight="1">
      <c r="C21" s="137" t="s">
        <v>20</v>
      </c>
      <c r="D21" s="138"/>
      <c r="E21" s="138"/>
      <c r="F21" s="138"/>
      <c r="G21" s="138"/>
      <c r="H21" s="139"/>
    </row>
    <row r="22" spans="1:29" ht="31.5" customHeight="1">
      <c r="C22" s="75">
        <v>1</v>
      </c>
      <c r="D22" s="100" t="s">
        <v>279</v>
      </c>
      <c r="E22" s="99">
        <v>4</v>
      </c>
      <c r="F22" s="97" t="s">
        <v>69</v>
      </c>
      <c r="G22" s="87"/>
      <c r="H22" s="74">
        <f>E22*G22</f>
        <v>0</v>
      </c>
    </row>
    <row r="23" spans="1:29" ht="20.100000000000001" customHeight="1">
      <c r="C23" s="140" t="s">
        <v>32</v>
      </c>
      <c r="D23" s="140"/>
      <c r="E23" s="140"/>
      <c r="F23" s="140"/>
      <c r="G23" s="140"/>
      <c r="H23" s="86">
        <f>SUM(H22:H22)</f>
        <v>0</v>
      </c>
    </row>
    <row r="24" spans="1:29" ht="20.100000000000001" customHeight="1">
      <c r="C24" s="137" t="s">
        <v>71</v>
      </c>
      <c r="D24" s="138"/>
      <c r="E24" s="138"/>
      <c r="F24" s="138"/>
      <c r="G24" s="138"/>
      <c r="H24" s="139"/>
    </row>
    <row r="25" spans="1:29" ht="20.100000000000001" customHeight="1">
      <c r="C25" s="75">
        <v>1</v>
      </c>
      <c r="D25" s="95" t="s">
        <v>280</v>
      </c>
      <c r="E25" s="96">
        <v>1</v>
      </c>
      <c r="F25" s="97" t="s">
        <v>27</v>
      </c>
      <c r="G25" s="87"/>
      <c r="H25" s="74">
        <f>E25*G25</f>
        <v>0</v>
      </c>
    </row>
    <row r="26" spans="1:29" ht="20.100000000000001" customHeight="1">
      <c r="C26" s="140" t="s">
        <v>32</v>
      </c>
      <c r="D26" s="140"/>
      <c r="E26" s="140"/>
      <c r="F26" s="140"/>
      <c r="G26" s="140"/>
      <c r="H26" s="86">
        <f>SUM(H25:H25)</f>
        <v>0</v>
      </c>
    </row>
    <row r="27" spans="1:29" s="77" customFormat="1" ht="20.100000000000001" customHeight="1">
      <c r="A27" s="76"/>
      <c r="C27" s="137" t="s">
        <v>63</v>
      </c>
      <c r="D27" s="138"/>
      <c r="E27" s="138"/>
      <c r="F27" s="138"/>
      <c r="G27" s="138"/>
      <c r="H27" s="139"/>
      <c r="I27" s="76"/>
    </row>
    <row r="28" spans="1:29" s="77" customFormat="1" ht="20.100000000000001" customHeight="1">
      <c r="A28" s="76"/>
      <c r="C28" s="75">
        <v>1</v>
      </c>
      <c r="D28" s="95" t="s">
        <v>64</v>
      </c>
      <c r="E28" s="96">
        <v>1</v>
      </c>
      <c r="F28" s="97" t="s">
        <v>27</v>
      </c>
      <c r="G28" s="87"/>
      <c r="H28" s="74">
        <f>E28*G28</f>
        <v>0</v>
      </c>
      <c r="I28" s="76"/>
    </row>
    <row r="29" spans="1:29" ht="20.100000000000001" customHeight="1">
      <c r="C29" s="140" t="s">
        <v>32</v>
      </c>
      <c r="D29" s="140"/>
      <c r="E29" s="140"/>
      <c r="F29" s="140"/>
      <c r="G29" s="140"/>
      <c r="H29" s="86">
        <f>SUM(H28:H28)</f>
        <v>0</v>
      </c>
      <c r="K29" s="14"/>
    </row>
    <row r="30" spans="1:29" s="77" customFormat="1" ht="20.100000000000001" customHeight="1">
      <c r="A30" s="76"/>
      <c r="C30" s="120"/>
      <c r="D30" s="121"/>
      <c r="E30" s="121"/>
      <c r="F30" s="121"/>
      <c r="G30" s="121"/>
      <c r="H30" s="122"/>
      <c r="I30" s="76"/>
    </row>
    <row r="31" spans="1:29">
      <c r="C31" s="52"/>
      <c r="D31" s="53"/>
      <c r="E31" s="54"/>
      <c r="F31" s="54"/>
      <c r="G31" s="55"/>
      <c r="H31" s="67"/>
    </row>
    <row r="32" spans="1:29" ht="30" customHeight="1">
      <c r="C32" s="123" t="s">
        <v>11</v>
      </c>
      <c r="D32" s="124"/>
      <c r="E32" s="124"/>
      <c r="F32" s="124"/>
      <c r="G32" s="125"/>
      <c r="H32" s="103">
        <f>H6+H10+H29+H23+H20+H14+H26</f>
        <v>0</v>
      </c>
    </row>
    <row r="33" spans="2:29" s="5" customFormat="1">
      <c r="B33" s="1"/>
      <c r="C33" s="62"/>
      <c r="D33" s="62"/>
      <c r="E33" s="62"/>
      <c r="F33" s="62"/>
      <c r="G33" s="61"/>
      <c r="H33" s="6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2:29" s="5" customFormat="1">
      <c r="B34" s="1"/>
      <c r="C34" s="63"/>
      <c r="D34" s="62"/>
      <c r="E34" s="63"/>
      <c r="F34" s="63"/>
      <c r="G34" s="63"/>
      <c r="H34" s="6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 s="5" customFormat="1">
      <c r="B35" s="1"/>
      <c r="C35" s="52"/>
      <c r="D35" s="53"/>
      <c r="E35" s="52"/>
      <c r="F35" s="52"/>
      <c r="G35" s="53"/>
      <c r="H35" s="5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 s="5" customFormat="1">
      <c r="B36" s="1"/>
      <c r="C36" s="52"/>
      <c r="D36" s="53"/>
      <c r="E36" s="54"/>
      <c r="F36" s="54"/>
      <c r="G36" s="55"/>
      <c r="H36" s="6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 s="5" customFormat="1">
      <c r="B37" s="1"/>
      <c r="C37" s="52"/>
      <c r="D37" s="53"/>
      <c r="E37" s="54"/>
      <c r="F37" s="54"/>
      <c r="G37" s="55"/>
      <c r="H37" s="6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 s="5" customFormat="1">
      <c r="B38" s="1"/>
      <c r="C38" s="52"/>
      <c r="D38" s="53"/>
      <c r="E38" s="54"/>
      <c r="F38" s="54"/>
      <c r="G38" s="55"/>
      <c r="H38" s="6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 s="5" customFormat="1">
      <c r="B39" s="1"/>
      <c r="C39" s="52"/>
      <c r="D39" s="53"/>
      <c r="E39" s="54"/>
      <c r="F39" s="54"/>
      <c r="G39" s="55"/>
      <c r="H39" s="6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 s="5" customFormat="1">
      <c r="B40" s="1"/>
      <c r="C40" s="52"/>
      <c r="D40" s="53"/>
      <c r="E40" s="54"/>
      <c r="F40" s="54"/>
      <c r="G40" s="55"/>
      <c r="H40" s="6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 s="5" customFormat="1" ht="15.75" hidden="1" customHeight="1">
      <c r="B41" s="1"/>
      <c r="C41" s="52"/>
      <c r="D41" s="53"/>
      <c r="E41" s="54"/>
      <c r="F41" s="54"/>
      <c r="G41" s="55"/>
      <c r="H41" s="6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 s="5" customFormat="1">
      <c r="B42" s="1"/>
      <c r="C42" s="52"/>
      <c r="D42" s="53"/>
      <c r="E42" s="54"/>
      <c r="F42" s="54"/>
      <c r="G42" s="55"/>
      <c r="H42" s="5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 s="5" customFormat="1">
      <c r="B43" s="1"/>
      <c r="C43" s="68"/>
      <c r="D43" s="68"/>
      <c r="E43" s="68"/>
      <c r="F43" s="68"/>
      <c r="G43" s="68"/>
      <c r="H43" s="6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 s="5" customFormat="1">
      <c r="B44" s="1"/>
      <c r="C44" s="62"/>
      <c r="D44" s="62"/>
      <c r="E44" s="62"/>
      <c r="F44" s="62"/>
      <c r="G44" s="62"/>
      <c r="H44" s="6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 s="5" customFormat="1">
      <c r="B45" s="1"/>
      <c r="C45" s="62"/>
      <c r="D45" s="62"/>
      <c r="E45" s="62"/>
      <c r="F45" s="62"/>
      <c r="G45" s="62"/>
      <c r="H45" s="6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 s="5" customFormat="1">
      <c r="B46" s="1"/>
      <c r="C46" s="63"/>
      <c r="D46" s="62"/>
      <c r="E46" s="63"/>
      <c r="F46" s="63"/>
      <c r="G46" s="63"/>
      <c r="H46" s="6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 s="5" customFormat="1">
      <c r="B47" s="1"/>
      <c r="C47" s="52"/>
      <c r="D47" s="53"/>
      <c r="E47" s="52"/>
      <c r="F47" s="52"/>
      <c r="G47" s="53"/>
      <c r="H47" s="5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 s="5" customFormat="1" ht="15.75" customHeight="1">
      <c r="B48" s="1"/>
      <c r="C48" s="52"/>
      <c r="D48" s="53"/>
      <c r="E48" s="54"/>
      <c r="F48" s="54"/>
      <c r="G48" s="55"/>
      <c r="H48" s="6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>
      <c r="C49" s="52"/>
      <c r="D49" s="53"/>
      <c r="E49" s="54"/>
      <c r="F49" s="54"/>
      <c r="G49" s="55"/>
      <c r="H49" s="64"/>
    </row>
    <row r="50" spans="1:29">
      <c r="C50" s="52"/>
      <c r="D50" s="53"/>
      <c r="E50" s="54"/>
      <c r="F50" s="54"/>
      <c r="G50" s="55"/>
      <c r="H50" s="64"/>
    </row>
    <row r="51" spans="1:29">
      <c r="C51" s="52"/>
      <c r="D51" s="53"/>
      <c r="E51" s="54"/>
      <c r="F51" s="54"/>
      <c r="G51" s="55"/>
      <c r="H51" s="64"/>
    </row>
    <row r="52" spans="1:29" ht="15.75" hidden="1" customHeight="1">
      <c r="C52" s="52"/>
      <c r="D52" s="53"/>
      <c r="E52" s="54"/>
      <c r="F52" s="54"/>
      <c r="G52" s="55"/>
      <c r="H52" s="64"/>
    </row>
    <row r="53" spans="1:29" ht="15.75" hidden="1" customHeight="1">
      <c r="C53" s="52"/>
      <c r="D53" s="53"/>
      <c r="E53" s="54"/>
      <c r="F53" s="54"/>
      <c r="G53" s="55"/>
      <c r="H53" s="64"/>
    </row>
    <row r="54" spans="1:29">
      <c r="C54" s="92"/>
      <c r="D54" s="68"/>
      <c r="E54" s="92"/>
      <c r="F54" s="92"/>
      <c r="G54" s="61"/>
      <c r="H54" s="67"/>
    </row>
    <row r="55" spans="1:29" s="4" customFormat="1">
      <c r="A55" s="5"/>
      <c r="C55" s="92"/>
      <c r="D55" s="68"/>
      <c r="E55" s="92"/>
      <c r="F55" s="92"/>
      <c r="G55" s="61"/>
      <c r="H55" s="69"/>
      <c r="I55" s="5"/>
    </row>
    <row r="56" spans="1:29" s="5" customFormat="1">
      <c r="B56" s="1"/>
      <c r="C56" s="62"/>
      <c r="D56" s="62"/>
      <c r="E56" s="62"/>
      <c r="F56" s="62"/>
      <c r="G56" s="62"/>
      <c r="H56" s="6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s="5" customFormat="1">
      <c r="B57" s="1"/>
      <c r="C57" s="62"/>
      <c r="D57" s="62"/>
      <c r="E57" s="62"/>
      <c r="F57" s="62"/>
      <c r="G57" s="62"/>
      <c r="H57" s="6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s="5" customFormat="1">
      <c r="B58" s="1"/>
      <c r="C58" s="62"/>
      <c r="D58" s="62"/>
      <c r="E58" s="62"/>
      <c r="F58" s="62"/>
      <c r="G58" s="62"/>
      <c r="H58" s="6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s="5" customFormat="1">
      <c r="B59" s="6" t="s">
        <v>6</v>
      </c>
      <c r="C59" s="63"/>
      <c r="D59" s="62"/>
      <c r="E59" s="63"/>
      <c r="F59" s="63"/>
      <c r="G59" s="63"/>
      <c r="H59" s="6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s="5" customFormat="1">
      <c r="B60" s="11"/>
      <c r="C60" s="52"/>
      <c r="D60" s="53"/>
      <c r="E60" s="52"/>
      <c r="F60" s="52"/>
      <c r="G60" s="53"/>
      <c r="H60" s="5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s="5" customFormat="1">
      <c r="B61" s="12"/>
      <c r="C61" s="52"/>
      <c r="D61" s="53"/>
      <c r="E61" s="54"/>
      <c r="F61" s="54"/>
      <c r="G61" s="55"/>
      <c r="H61" s="6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s="5" customFormat="1">
      <c r="B62" s="12"/>
      <c r="C62" s="52"/>
      <c r="D62" s="53"/>
      <c r="E62" s="54"/>
      <c r="F62" s="54"/>
      <c r="G62" s="55"/>
      <c r="H62" s="6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s="5" customFormat="1">
      <c r="B63" s="12"/>
      <c r="C63" s="52"/>
      <c r="D63" s="53"/>
      <c r="E63" s="54"/>
      <c r="F63" s="54"/>
      <c r="G63" s="55"/>
      <c r="H63" s="6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s="5" customFormat="1">
      <c r="B64" s="12"/>
      <c r="C64" s="52"/>
      <c r="D64" s="53"/>
      <c r="E64" s="65"/>
      <c r="F64" s="54"/>
      <c r="G64" s="55"/>
      <c r="H64" s="6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 s="5" customFormat="1">
      <c r="B65" s="12"/>
      <c r="C65" s="52"/>
      <c r="D65" s="53"/>
      <c r="E65" s="54"/>
      <c r="F65" s="54"/>
      <c r="G65" s="55"/>
      <c r="H65" s="6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 s="5" customFormat="1">
      <c r="B66" s="13"/>
      <c r="C66" s="52"/>
      <c r="D66" s="53"/>
      <c r="E66" s="54"/>
      <c r="F66" s="54"/>
      <c r="G66" s="55"/>
      <c r="H66" s="5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 s="5" customFormat="1">
      <c r="B67" s="1"/>
      <c r="C67" s="61"/>
      <c r="D67" s="61"/>
      <c r="E67" s="61"/>
      <c r="F67" s="61"/>
      <c r="G67" s="61"/>
      <c r="H67" s="6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 s="5" customFormat="1" ht="10.5" customHeight="1">
      <c r="B68" s="1"/>
      <c r="C68" s="70"/>
      <c r="D68" s="70"/>
      <c r="E68" s="70"/>
      <c r="F68" s="70"/>
      <c r="G68" s="57"/>
      <c r="H68" s="7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 s="5" customFormat="1" ht="10.5" customHeight="1">
      <c r="B69" s="1"/>
      <c r="C69" s="70"/>
      <c r="D69" s="70"/>
      <c r="E69" s="70"/>
      <c r="F69" s="70"/>
      <c r="G69" s="45"/>
      <c r="H69" s="7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 s="5" customFormat="1">
      <c r="B70" s="1"/>
      <c r="C70" s="58"/>
      <c r="D70" s="59"/>
      <c r="E70" s="58"/>
      <c r="F70" s="58"/>
      <c r="G70" s="59"/>
      <c r="H70" s="5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 s="5" customFormat="1">
      <c r="B71" s="1"/>
      <c r="C71" s="62"/>
      <c r="D71" s="62"/>
      <c r="E71" s="62"/>
      <c r="F71" s="62"/>
      <c r="G71" s="61"/>
      <c r="H71" s="6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>
      <c r="C72" s="72"/>
      <c r="D72" s="72"/>
      <c r="E72" s="72"/>
      <c r="F72" s="72"/>
      <c r="G72" s="61"/>
      <c r="H72" s="61"/>
    </row>
    <row r="73" spans="2:29">
      <c r="C73" s="92"/>
      <c r="D73" s="62"/>
      <c r="E73" s="63"/>
      <c r="F73" s="63"/>
      <c r="G73" s="63"/>
      <c r="H73" s="63"/>
    </row>
    <row r="74" spans="2:29">
      <c r="C74" s="52"/>
      <c r="D74" s="53"/>
      <c r="E74" s="52"/>
      <c r="F74" s="52"/>
      <c r="G74" s="53"/>
      <c r="H74" s="53"/>
      <c r="K74" s="14"/>
    </row>
    <row r="75" spans="2:29" s="5" customFormat="1">
      <c r="B75" s="1"/>
      <c r="C75" s="52"/>
      <c r="D75" s="53"/>
      <c r="E75" s="54"/>
      <c r="F75" s="54"/>
      <c r="G75" s="55"/>
      <c r="H75" s="6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 s="5" customFormat="1">
      <c r="B76" s="1"/>
      <c r="C76" s="52"/>
      <c r="D76" s="53"/>
      <c r="E76" s="54"/>
      <c r="F76" s="54"/>
      <c r="G76" s="55"/>
      <c r="H76" s="6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 s="5" customFormat="1">
      <c r="B77" s="1"/>
      <c r="C77" s="52"/>
      <c r="D77" s="53"/>
      <c r="E77" s="54"/>
      <c r="F77" s="54"/>
      <c r="G77" s="55"/>
      <c r="H77" s="6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 s="5" customFormat="1">
      <c r="B78" s="1"/>
      <c r="C78" s="52"/>
      <c r="D78" s="53"/>
      <c r="E78" s="54"/>
      <c r="F78" s="54"/>
      <c r="G78" s="55"/>
      <c r="H78" s="6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 s="5" customFormat="1">
      <c r="B79" s="1"/>
      <c r="C79" s="52"/>
      <c r="D79" s="53"/>
      <c r="E79" s="54"/>
      <c r="F79" s="54"/>
      <c r="G79" s="55"/>
      <c r="H79" s="6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 s="5" customFormat="1">
      <c r="B80" s="1"/>
      <c r="C80" s="52"/>
      <c r="D80" s="53"/>
      <c r="E80" s="54"/>
      <c r="F80" s="54"/>
      <c r="G80" s="55"/>
      <c r="H80" s="6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 s="5" customFormat="1">
      <c r="B81" s="1"/>
      <c r="C81" s="52"/>
      <c r="D81" s="53"/>
      <c r="E81" s="54"/>
      <c r="F81" s="54"/>
      <c r="G81" s="55"/>
      <c r="H81" s="6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 s="5" customFormat="1">
      <c r="B82" s="1"/>
      <c r="C82" s="61"/>
      <c r="D82" s="61"/>
      <c r="E82" s="61"/>
      <c r="F82" s="61"/>
      <c r="G82" s="61"/>
      <c r="H82" s="69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 s="5" customFormat="1">
      <c r="B83" s="1"/>
      <c r="C83" s="61"/>
      <c r="D83" s="61"/>
      <c r="E83" s="61"/>
      <c r="F83" s="61"/>
      <c r="G83" s="61"/>
      <c r="H83" s="6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 s="5" customFormat="1">
      <c r="B84" s="1"/>
      <c r="C84" s="62"/>
      <c r="D84" s="62"/>
      <c r="E84" s="62"/>
      <c r="F84" s="62"/>
      <c r="G84" s="62"/>
      <c r="H84" s="6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 s="5" customFormat="1">
      <c r="B85" s="1"/>
      <c r="C85" s="62"/>
      <c r="D85" s="62"/>
      <c r="E85" s="62"/>
      <c r="F85" s="62"/>
      <c r="G85" s="62"/>
      <c r="H85" s="6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 s="5" customFormat="1">
      <c r="B86" s="1"/>
      <c r="C86" s="62"/>
      <c r="D86" s="62"/>
      <c r="E86" s="62"/>
      <c r="F86" s="62"/>
      <c r="G86" s="62"/>
      <c r="H86" s="6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 s="5" customFormat="1">
      <c r="B87" s="1"/>
      <c r="C87" s="63"/>
      <c r="D87" s="62"/>
      <c r="E87" s="63"/>
      <c r="F87" s="63"/>
      <c r="G87" s="63"/>
      <c r="H87" s="6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 s="5" customFormat="1">
      <c r="B88" s="1"/>
      <c r="C88" s="52"/>
      <c r="D88" s="53"/>
      <c r="E88" s="52"/>
      <c r="F88" s="52"/>
      <c r="G88" s="53"/>
      <c r="H88" s="5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 s="5" customFormat="1">
      <c r="B89" s="1"/>
      <c r="C89" s="52"/>
      <c r="D89" s="53"/>
      <c r="E89" s="54"/>
      <c r="F89" s="54"/>
      <c r="G89" s="55"/>
      <c r="H89" s="6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 s="5" customFormat="1">
      <c r="B90" s="1"/>
      <c r="C90" s="52"/>
      <c r="D90" s="53"/>
      <c r="E90" s="54"/>
      <c r="F90" s="54"/>
      <c r="G90" s="55"/>
      <c r="H90" s="6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 s="5" customFormat="1">
      <c r="B91" s="1"/>
      <c r="C91" s="52"/>
      <c r="D91" s="53"/>
      <c r="E91" s="54"/>
      <c r="F91" s="54"/>
      <c r="G91" s="55"/>
      <c r="H91" s="6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 s="5" customFormat="1">
      <c r="B92" s="1"/>
      <c r="C92" s="52"/>
      <c r="D92" s="53"/>
      <c r="E92" s="54"/>
      <c r="F92" s="54"/>
      <c r="G92" s="55"/>
      <c r="H92" s="6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 s="5" customFormat="1">
      <c r="B93" s="1"/>
      <c r="C93" s="52"/>
      <c r="D93" s="53"/>
      <c r="E93" s="54"/>
      <c r="F93" s="54"/>
      <c r="G93" s="55"/>
      <c r="H93" s="6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 s="5" customFormat="1">
      <c r="B94" s="1"/>
      <c r="C94" s="52"/>
      <c r="D94" s="53"/>
      <c r="E94" s="54"/>
      <c r="F94" s="54"/>
      <c r="G94" s="55"/>
      <c r="H94" s="6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 s="5" customFormat="1">
      <c r="B95" s="1"/>
      <c r="C95" s="53"/>
      <c r="D95" s="53"/>
      <c r="E95" s="53"/>
      <c r="F95" s="53"/>
      <c r="G95" s="55"/>
      <c r="H95" s="6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 s="5" customFormat="1">
      <c r="B96" s="1"/>
      <c r="C96" s="61"/>
      <c r="D96" s="61"/>
      <c r="E96" s="61"/>
      <c r="F96" s="61"/>
      <c r="G96" s="61"/>
      <c r="H96" s="6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 s="5" customFormat="1">
      <c r="B97" s="1"/>
      <c r="C97" s="62"/>
      <c r="D97" s="62"/>
      <c r="E97" s="62"/>
      <c r="F97" s="62"/>
      <c r="G97" s="62"/>
      <c r="H97" s="7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 s="5" customFormat="1">
      <c r="B98" s="1"/>
      <c r="C98" s="62"/>
      <c r="D98" s="62"/>
      <c r="E98" s="62"/>
      <c r="F98" s="62"/>
      <c r="G98" s="62"/>
      <c r="H98" s="6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 s="5" customFormat="1">
      <c r="B99" s="1"/>
      <c r="C99" s="63"/>
      <c r="D99" s="62"/>
      <c r="E99" s="63"/>
      <c r="F99" s="63"/>
      <c r="G99" s="63"/>
      <c r="H99" s="6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 s="5" customFormat="1">
      <c r="B100" s="1"/>
      <c r="C100" s="52"/>
      <c r="D100" s="53"/>
      <c r="E100" s="52"/>
      <c r="F100" s="52"/>
      <c r="G100" s="53"/>
      <c r="H100" s="5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 s="5" customFormat="1">
      <c r="B101" s="1"/>
      <c r="C101" s="52"/>
      <c r="D101" s="53"/>
      <c r="E101" s="54"/>
      <c r="F101" s="54"/>
      <c r="G101" s="55"/>
      <c r="H101" s="6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 s="5" customFormat="1">
      <c r="B102" s="1"/>
      <c r="C102" s="52"/>
      <c r="D102" s="53"/>
      <c r="E102" s="54"/>
      <c r="F102" s="54"/>
      <c r="G102" s="55"/>
      <c r="H102" s="6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 s="5" customFormat="1">
      <c r="B103" s="1"/>
      <c r="C103" s="52"/>
      <c r="D103" s="53"/>
      <c r="E103" s="54"/>
      <c r="F103" s="54"/>
      <c r="G103" s="55"/>
      <c r="H103" s="6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 s="5" customFormat="1">
      <c r="B104" s="1"/>
      <c r="C104" s="52"/>
      <c r="D104" s="53"/>
      <c r="E104" s="54"/>
      <c r="F104" s="54"/>
      <c r="G104" s="55"/>
      <c r="H104" s="6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 s="5" customFormat="1">
      <c r="B105" s="1"/>
      <c r="C105" s="52"/>
      <c r="D105" s="53"/>
      <c r="E105" s="54"/>
      <c r="F105" s="54"/>
      <c r="G105" s="55"/>
      <c r="H105" s="6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 s="5" customFormat="1">
      <c r="B106" s="1"/>
      <c r="C106" s="52"/>
      <c r="D106" s="53"/>
      <c r="E106" s="54"/>
      <c r="F106" s="54"/>
      <c r="G106" s="55"/>
      <c r="H106" s="6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 s="5" customFormat="1">
      <c r="B107" s="1"/>
      <c r="C107" s="52"/>
      <c r="D107" s="53"/>
      <c r="E107" s="54"/>
      <c r="F107" s="54"/>
      <c r="G107" s="55"/>
      <c r="H107" s="6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 s="5" customFormat="1">
      <c r="B108" s="1"/>
      <c r="C108" s="53"/>
      <c r="D108" s="53"/>
      <c r="E108" s="53"/>
      <c r="F108" s="53"/>
      <c r="G108" s="55"/>
      <c r="H108" s="5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 s="5" customFormat="1">
      <c r="B109" s="1"/>
      <c r="C109" s="61"/>
      <c r="D109" s="61"/>
      <c r="E109" s="61"/>
      <c r="F109" s="61"/>
      <c r="G109" s="61"/>
      <c r="H109" s="6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 s="5" customFormat="1">
      <c r="B110" s="1"/>
      <c r="C110" s="62"/>
      <c r="D110" s="62"/>
      <c r="E110" s="62"/>
      <c r="F110" s="62"/>
      <c r="G110" s="62"/>
      <c r="H110" s="6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 s="5" customFormat="1">
      <c r="B111" s="1"/>
      <c r="C111" s="62"/>
      <c r="D111" s="62"/>
      <c r="E111" s="62"/>
      <c r="F111" s="62"/>
      <c r="G111" s="62"/>
      <c r="H111" s="6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 s="5" customFormat="1">
      <c r="B112" s="1"/>
      <c r="C112" s="63"/>
      <c r="D112" s="62"/>
      <c r="E112" s="63"/>
      <c r="F112" s="63"/>
      <c r="G112" s="63"/>
      <c r="H112" s="6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 s="5" customFormat="1">
      <c r="B113" s="1"/>
      <c r="C113" s="52"/>
      <c r="D113" s="53"/>
      <c r="E113" s="52"/>
      <c r="F113" s="52"/>
      <c r="G113" s="53"/>
      <c r="H113" s="5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 s="5" customFormat="1">
      <c r="B114" s="1"/>
      <c r="C114" s="52"/>
      <c r="D114" s="53"/>
      <c r="E114" s="54"/>
      <c r="F114" s="54"/>
      <c r="G114" s="55"/>
      <c r="H114" s="6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 s="5" customFormat="1">
      <c r="B115" s="1"/>
      <c r="C115" s="52"/>
      <c r="D115" s="53"/>
      <c r="E115" s="54"/>
      <c r="F115" s="54"/>
      <c r="G115" s="55"/>
      <c r="H115" s="6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 s="5" customFormat="1">
      <c r="B116" s="1"/>
      <c r="C116" s="52"/>
      <c r="D116" s="53"/>
      <c r="E116" s="54"/>
      <c r="F116" s="54"/>
      <c r="G116" s="55"/>
      <c r="H116" s="6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 s="5" customFormat="1">
      <c r="B117" s="1"/>
      <c r="C117" s="52"/>
      <c r="D117" s="53"/>
      <c r="E117" s="54"/>
      <c r="F117" s="54"/>
      <c r="G117" s="55"/>
      <c r="H117" s="6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 s="5" customFormat="1">
      <c r="B118" s="1"/>
      <c r="C118" s="52"/>
      <c r="D118" s="53"/>
      <c r="E118" s="54"/>
      <c r="F118" s="54"/>
      <c r="G118" s="55"/>
      <c r="H118" s="6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 s="5" customFormat="1">
      <c r="B119" s="1"/>
      <c r="C119" s="52"/>
      <c r="D119" s="53"/>
      <c r="E119" s="54"/>
      <c r="F119" s="54"/>
      <c r="G119" s="55"/>
      <c r="H119" s="6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 s="5" customFormat="1">
      <c r="B120" s="1"/>
      <c r="C120" s="52"/>
      <c r="D120" s="53"/>
      <c r="E120" s="54"/>
      <c r="F120" s="54"/>
      <c r="G120" s="55"/>
      <c r="H120" s="6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 s="5" customFormat="1">
      <c r="B121" s="1"/>
      <c r="C121" s="92"/>
      <c r="D121" s="68"/>
      <c r="E121" s="92"/>
      <c r="F121" s="92"/>
      <c r="G121" s="61"/>
      <c r="H121" s="6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 s="5" customFormat="1">
      <c r="B122" s="1"/>
      <c r="C122" s="61"/>
      <c r="D122" s="61"/>
      <c r="E122" s="61"/>
      <c r="F122" s="61"/>
      <c r="G122" s="61"/>
      <c r="H122" s="6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 s="5" customFormat="1">
      <c r="B123" s="1"/>
      <c r="C123" s="62"/>
      <c r="D123" s="62"/>
      <c r="E123" s="62"/>
      <c r="F123" s="62"/>
      <c r="G123" s="62"/>
      <c r="H123" s="6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 s="5" customFormat="1">
      <c r="B124" s="1"/>
      <c r="C124" s="62"/>
      <c r="D124" s="62"/>
      <c r="E124" s="62"/>
      <c r="F124" s="62"/>
      <c r="G124" s="62"/>
      <c r="H124" s="6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 s="5" customFormat="1">
      <c r="B125" s="1"/>
      <c r="C125" s="62"/>
      <c r="D125" s="62"/>
      <c r="E125" s="62"/>
      <c r="F125" s="62"/>
      <c r="G125" s="62"/>
      <c r="H125" s="6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 s="5" customFormat="1">
      <c r="B126" s="1"/>
      <c r="C126" s="63"/>
      <c r="D126" s="62"/>
      <c r="E126" s="63"/>
      <c r="F126" s="63"/>
      <c r="G126" s="63"/>
      <c r="H126" s="6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 s="5" customFormat="1">
      <c r="B127" s="1"/>
      <c r="C127" s="52"/>
      <c r="D127" s="53"/>
      <c r="E127" s="52"/>
      <c r="F127" s="52"/>
      <c r="G127" s="53"/>
      <c r="H127" s="5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 s="5" customFormat="1">
      <c r="B128" s="1"/>
      <c r="C128" s="52"/>
      <c r="D128" s="53"/>
      <c r="E128" s="54"/>
      <c r="F128" s="54"/>
      <c r="G128" s="55"/>
      <c r="H128" s="6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 s="5" customFormat="1">
      <c r="B129" s="1"/>
      <c r="C129" s="52"/>
      <c r="D129" s="53"/>
      <c r="E129" s="54"/>
      <c r="F129" s="54"/>
      <c r="G129" s="55"/>
      <c r="H129" s="6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 s="5" customFormat="1">
      <c r="B130" s="1"/>
      <c r="C130" s="52"/>
      <c r="D130" s="53"/>
      <c r="E130" s="54"/>
      <c r="F130" s="54"/>
      <c r="G130" s="55"/>
      <c r="H130" s="6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 s="5" customFormat="1">
      <c r="B131" s="1"/>
      <c r="C131" s="52"/>
      <c r="D131" s="53"/>
      <c r="E131" s="54"/>
      <c r="F131" s="54"/>
      <c r="G131" s="55"/>
      <c r="H131" s="6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 s="5" customFormat="1">
      <c r="B132" s="1"/>
      <c r="C132" s="52"/>
      <c r="D132" s="53"/>
      <c r="E132" s="54"/>
      <c r="F132" s="54"/>
      <c r="G132" s="55"/>
      <c r="H132" s="6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 s="5" customFormat="1">
      <c r="B133" s="1"/>
      <c r="C133" s="52"/>
      <c r="D133" s="53"/>
      <c r="E133" s="54"/>
      <c r="F133" s="54"/>
      <c r="G133" s="55"/>
      <c r="H133" s="6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 s="5" customFormat="1">
      <c r="B134" s="1"/>
      <c r="C134" s="53"/>
      <c r="D134" s="53"/>
      <c r="E134" s="53"/>
      <c r="F134" s="53"/>
      <c r="G134" s="55"/>
      <c r="H134" s="5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 s="5" customFormat="1">
      <c r="B135" s="1"/>
      <c r="C135" s="61"/>
      <c r="D135" s="61"/>
      <c r="E135" s="61"/>
      <c r="F135" s="61"/>
      <c r="G135" s="61"/>
      <c r="H135" s="6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 s="5" customFormat="1">
      <c r="B136" s="1"/>
      <c r="C136" s="62"/>
      <c r="D136" s="62"/>
      <c r="E136" s="62"/>
      <c r="F136" s="62"/>
      <c r="G136" s="62"/>
      <c r="H136" s="6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 s="5" customFormat="1">
      <c r="B137" s="1"/>
      <c r="C137" s="62"/>
      <c r="D137" s="62"/>
      <c r="E137" s="62"/>
      <c r="F137" s="62"/>
      <c r="G137" s="62"/>
      <c r="H137" s="6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 s="5" customFormat="1">
      <c r="B138" s="1"/>
      <c r="C138" s="63"/>
      <c r="D138" s="62"/>
      <c r="E138" s="63"/>
      <c r="F138" s="63"/>
      <c r="G138" s="63"/>
      <c r="H138" s="6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 s="5" customFormat="1">
      <c r="B139" s="1"/>
      <c r="C139" s="52"/>
      <c r="D139" s="53"/>
      <c r="E139" s="52"/>
      <c r="F139" s="52"/>
      <c r="G139" s="53"/>
      <c r="H139" s="5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 s="5" customFormat="1">
      <c r="B140" s="1"/>
      <c r="C140" s="52"/>
      <c r="D140" s="53"/>
      <c r="E140" s="54"/>
      <c r="F140" s="54"/>
      <c r="G140" s="55"/>
      <c r="H140" s="6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 s="5" customFormat="1">
      <c r="B141" s="1"/>
      <c r="C141" s="52"/>
      <c r="D141" s="53"/>
      <c r="E141" s="54"/>
      <c r="F141" s="54"/>
      <c r="G141" s="55"/>
      <c r="H141" s="6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 s="5" customFormat="1">
      <c r="B142" s="1"/>
      <c r="C142" s="52"/>
      <c r="D142" s="53"/>
      <c r="E142" s="54"/>
      <c r="F142" s="54"/>
      <c r="G142" s="55"/>
      <c r="H142" s="6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 s="5" customFormat="1">
      <c r="B143" s="1"/>
      <c r="C143" s="52"/>
      <c r="D143" s="53"/>
      <c r="E143" s="54"/>
      <c r="F143" s="54"/>
      <c r="G143" s="55"/>
      <c r="H143" s="6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 s="5" customFormat="1">
      <c r="B144" s="1"/>
      <c r="C144" s="52"/>
      <c r="D144" s="53"/>
      <c r="E144" s="54"/>
      <c r="F144" s="54"/>
      <c r="G144" s="55"/>
      <c r="H144" s="6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 s="5" customFormat="1">
      <c r="B145" s="1"/>
      <c r="C145" s="53"/>
      <c r="D145" s="53"/>
      <c r="E145" s="53"/>
      <c r="F145" s="53"/>
      <c r="G145" s="55"/>
      <c r="H145" s="5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 s="5" customFormat="1">
      <c r="B146" s="1"/>
      <c r="C146" s="61"/>
      <c r="D146" s="61"/>
      <c r="E146" s="61"/>
      <c r="F146" s="61"/>
      <c r="G146" s="61"/>
      <c r="H146" s="6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 s="5" customFormat="1">
      <c r="B147" s="1"/>
      <c r="C147" s="62"/>
      <c r="D147" s="62"/>
      <c r="E147" s="62"/>
      <c r="F147" s="62"/>
      <c r="G147" s="62"/>
      <c r="H147" s="6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 s="5" customFormat="1">
      <c r="B148" s="1"/>
      <c r="C148" s="62"/>
      <c r="D148" s="62"/>
      <c r="E148" s="62"/>
      <c r="F148" s="62"/>
      <c r="G148" s="62"/>
      <c r="H148" s="6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 s="5" customFormat="1">
      <c r="B149" s="1"/>
      <c r="C149" s="63"/>
      <c r="D149" s="62"/>
      <c r="E149" s="63"/>
      <c r="F149" s="63"/>
      <c r="G149" s="63"/>
      <c r="H149" s="6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 s="5" customFormat="1">
      <c r="B150" s="1"/>
      <c r="C150" s="52"/>
      <c r="D150" s="53"/>
      <c r="E150" s="52"/>
      <c r="F150" s="52"/>
      <c r="G150" s="53"/>
      <c r="H150" s="5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 s="5" customFormat="1">
      <c r="B151" s="1"/>
      <c r="C151" s="52"/>
      <c r="D151" s="53"/>
      <c r="E151" s="54"/>
      <c r="F151" s="54"/>
      <c r="G151" s="55"/>
      <c r="H151" s="6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 s="5" customFormat="1">
      <c r="B152" s="1"/>
      <c r="C152" s="52"/>
      <c r="D152" s="53"/>
      <c r="E152" s="54"/>
      <c r="F152" s="54"/>
      <c r="G152" s="55"/>
      <c r="H152" s="6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 s="5" customFormat="1">
      <c r="B153" s="1"/>
      <c r="C153" s="52"/>
      <c r="D153" s="53"/>
      <c r="E153" s="54"/>
      <c r="F153" s="54"/>
      <c r="G153" s="55"/>
      <c r="H153" s="6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 s="5" customFormat="1">
      <c r="B154" s="1"/>
      <c r="C154" s="52"/>
      <c r="D154" s="53"/>
      <c r="E154" s="54"/>
      <c r="F154" s="54"/>
      <c r="G154" s="55"/>
      <c r="H154" s="6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 s="5" customFormat="1">
      <c r="B155" s="1"/>
      <c r="C155" s="52"/>
      <c r="D155" s="53"/>
      <c r="E155" s="54"/>
      <c r="F155" s="54"/>
      <c r="G155" s="55"/>
      <c r="H155" s="6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 s="5" customFormat="1">
      <c r="B156" s="1"/>
      <c r="C156" s="52"/>
      <c r="D156" s="53"/>
      <c r="E156" s="54"/>
      <c r="F156" s="54"/>
      <c r="G156" s="55"/>
      <c r="H156" s="6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 s="5" customFormat="1">
      <c r="B157" s="1"/>
      <c r="C157" s="61"/>
      <c r="D157" s="61"/>
      <c r="E157" s="61"/>
      <c r="F157" s="61"/>
      <c r="G157" s="61"/>
      <c r="H157" s="6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 s="5" customFormat="1">
      <c r="B158" s="1"/>
      <c r="C158" s="61"/>
      <c r="D158" s="61"/>
      <c r="E158" s="61"/>
      <c r="F158" s="61"/>
      <c r="G158" s="61"/>
      <c r="H158" s="6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 s="5" customFormat="1" ht="10.5" customHeight="1">
      <c r="B159" s="1"/>
      <c r="C159" s="132"/>
      <c r="D159" s="132"/>
      <c r="E159" s="132"/>
      <c r="F159" s="132"/>
      <c r="G159" s="57"/>
      <c r="H159" s="13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 s="5" customFormat="1" ht="10.5" customHeight="1">
      <c r="B160" s="1"/>
      <c r="C160" s="132"/>
      <c r="D160" s="132"/>
      <c r="E160" s="132"/>
      <c r="F160" s="132"/>
      <c r="G160" s="45"/>
      <c r="H160" s="13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 s="5" customFormat="1" ht="10.5" customHeight="1">
      <c r="B161" s="1"/>
      <c r="C161" s="134"/>
      <c r="D161" s="134"/>
      <c r="E161" s="134"/>
      <c r="F161" s="134"/>
      <c r="G161" s="134"/>
      <c r="H161" s="13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 s="5" customFormat="1" ht="10.5" customHeight="1">
      <c r="B162" s="1"/>
      <c r="C162" s="134"/>
      <c r="D162" s="134"/>
      <c r="E162" s="134"/>
      <c r="F162" s="134"/>
      <c r="G162" s="134"/>
      <c r="H162" s="13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 s="5" customFormat="1" ht="10.5" customHeight="1">
      <c r="B163" s="1"/>
      <c r="C163" s="134"/>
      <c r="D163" s="134"/>
      <c r="E163" s="134"/>
      <c r="F163" s="134"/>
      <c r="G163" s="134"/>
      <c r="H163" s="13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 s="5" customFormat="1" ht="10.5" customHeight="1">
      <c r="B164" s="1"/>
      <c r="C164" s="134"/>
      <c r="D164" s="134"/>
      <c r="E164" s="134"/>
      <c r="F164" s="134"/>
      <c r="G164" s="134"/>
      <c r="H164" s="13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 s="5" customFormat="1" ht="10.5" customHeight="1">
      <c r="B165" s="1"/>
      <c r="C165" s="134"/>
      <c r="D165" s="134"/>
      <c r="E165" s="134"/>
      <c r="F165" s="134"/>
      <c r="G165" s="134"/>
      <c r="H165" s="13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 s="5" customFormat="1" ht="10.5" customHeight="1">
      <c r="B166" s="1"/>
      <c r="C166" s="134"/>
      <c r="D166" s="134"/>
      <c r="E166" s="134"/>
      <c r="F166" s="134"/>
      <c r="G166" s="134"/>
      <c r="H166" s="13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 s="5" customFormat="1" ht="10.5" customHeight="1">
      <c r="B167" s="1"/>
      <c r="C167" s="132"/>
      <c r="D167" s="132"/>
      <c r="E167" s="132"/>
      <c r="F167" s="132"/>
      <c r="G167" s="57"/>
      <c r="H167" s="13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 s="5" customFormat="1" ht="10.5" customHeight="1">
      <c r="B168" s="1"/>
      <c r="C168" s="132"/>
      <c r="D168" s="132"/>
      <c r="E168" s="132"/>
      <c r="F168" s="132"/>
      <c r="G168" s="45"/>
      <c r="H168" s="13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 s="5" customFormat="1" ht="10.5" customHeight="1">
      <c r="B169" s="1"/>
      <c r="C169" s="132"/>
      <c r="D169" s="132"/>
      <c r="E169" s="132"/>
      <c r="F169" s="132"/>
      <c r="G169" s="57"/>
      <c r="H169" s="13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 s="5" customFormat="1" ht="10.5" customHeight="1">
      <c r="B170" s="1"/>
      <c r="C170" s="132"/>
      <c r="D170" s="132"/>
      <c r="E170" s="132"/>
      <c r="F170" s="132"/>
      <c r="G170" s="45"/>
      <c r="H170" s="13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 s="5" customFormat="1">
      <c r="B171" s="1"/>
      <c r="C171" s="132"/>
      <c r="D171" s="132"/>
      <c r="E171" s="132"/>
      <c r="F171" s="132"/>
      <c r="G171" s="1"/>
      <c r="H171" s="13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 s="5" customFormat="1">
      <c r="B172" s="1"/>
      <c r="C172" s="132"/>
      <c r="D172" s="132"/>
      <c r="E172" s="132"/>
      <c r="F172" s="132"/>
      <c r="G172" s="1"/>
      <c r="H172" s="13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 s="5" customFormat="1">
      <c r="B173" s="1"/>
      <c r="C173" s="132"/>
      <c r="D173" s="132"/>
      <c r="E173" s="132"/>
      <c r="F173" s="132"/>
      <c r="G173" s="1"/>
      <c r="H173" s="13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 s="5" customFormat="1">
      <c r="B174" s="1"/>
      <c r="C174" s="132"/>
      <c r="D174" s="132"/>
      <c r="E174" s="132"/>
      <c r="F174" s="132"/>
      <c r="G174" s="1"/>
      <c r="H174" s="13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 s="5" customFormat="1">
      <c r="B175" s="1"/>
      <c r="C175" s="132"/>
      <c r="D175" s="132"/>
      <c r="E175" s="132"/>
      <c r="F175" s="132"/>
      <c r="G175" s="1"/>
      <c r="H175" s="13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 s="5" customFormat="1">
      <c r="B176" s="1"/>
      <c r="C176" s="132"/>
      <c r="D176" s="132"/>
      <c r="E176" s="132"/>
      <c r="F176" s="132"/>
      <c r="G176" s="1"/>
      <c r="H176" s="13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8" spans="2:29" s="5" customFormat="1">
      <c r="B178" s="1"/>
      <c r="C178" s="134"/>
      <c r="D178" s="134"/>
      <c r="E178" s="134"/>
      <c r="F178" s="134"/>
      <c r="G178" s="134"/>
      <c r="H178" s="13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 s="5" customFormat="1">
      <c r="B179" s="1"/>
      <c r="C179" s="134"/>
      <c r="D179" s="134"/>
      <c r="E179" s="134"/>
      <c r="F179" s="134"/>
      <c r="G179" s="134"/>
      <c r="H179" s="13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 s="5" customFormat="1">
      <c r="B180" s="1"/>
      <c r="C180" s="132"/>
      <c r="D180" s="132"/>
      <c r="E180" s="132"/>
      <c r="F180" s="132"/>
      <c r="G180" s="57"/>
      <c r="H180" s="13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 s="5" customFormat="1">
      <c r="B181" s="1"/>
      <c r="C181" s="132"/>
      <c r="D181" s="132"/>
      <c r="E181" s="132"/>
      <c r="F181" s="132"/>
      <c r="G181" s="45"/>
      <c r="H181" s="13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 s="5" customFormat="1">
      <c r="B182" s="1"/>
      <c r="C182" s="132"/>
      <c r="D182" s="132"/>
      <c r="E182" s="132"/>
      <c r="F182" s="132"/>
      <c r="G182" s="57"/>
      <c r="H182" s="13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 s="5" customFormat="1">
      <c r="B183" s="1"/>
      <c r="C183" s="132"/>
      <c r="D183" s="132"/>
      <c r="E183" s="132"/>
      <c r="F183" s="132"/>
      <c r="G183" s="45"/>
      <c r="H183" s="13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 s="5" customFormat="1">
      <c r="B184" s="1"/>
      <c r="C184" s="132"/>
      <c r="D184" s="132"/>
      <c r="E184" s="132"/>
      <c r="F184" s="132"/>
      <c r="G184" s="1"/>
      <c r="H184" s="13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 s="5" customFormat="1">
      <c r="B185" s="1"/>
      <c r="C185" s="132"/>
      <c r="D185" s="132"/>
      <c r="E185" s="132"/>
      <c r="F185" s="132"/>
      <c r="G185" s="1"/>
      <c r="H185" s="13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 s="5" customFormat="1">
      <c r="B186" s="1"/>
      <c r="C186" s="132"/>
      <c r="D186" s="132"/>
      <c r="E186" s="132"/>
      <c r="F186" s="132"/>
      <c r="G186" s="1"/>
      <c r="H186" s="13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 s="5" customFormat="1">
      <c r="B187" s="1"/>
      <c r="C187" s="132"/>
      <c r="D187" s="132"/>
      <c r="E187" s="132"/>
      <c r="F187" s="132"/>
      <c r="G187" s="1"/>
      <c r="H187" s="13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 s="5" customFormat="1">
      <c r="B188" s="1"/>
      <c r="C188" s="132"/>
      <c r="D188" s="132"/>
      <c r="E188" s="132"/>
      <c r="F188" s="132"/>
      <c r="G188" s="1"/>
      <c r="H188" s="13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 s="5" customFormat="1">
      <c r="B189" s="1"/>
      <c r="C189" s="132"/>
      <c r="D189" s="132"/>
      <c r="E189" s="132"/>
      <c r="F189" s="132"/>
      <c r="G189" s="1"/>
      <c r="H189" s="13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2" spans="2:29" s="5" customFormat="1">
      <c r="B192" s="1"/>
      <c r="C192" s="135"/>
      <c r="D192" s="135"/>
      <c r="E192" s="135"/>
      <c r="F192" s="135"/>
      <c r="G192" s="135"/>
      <c r="H192" s="135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 s="5" customFormat="1">
      <c r="B193" s="1"/>
      <c r="C193" s="136"/>
      <c r="D193" s="136"/>
      <c r="E193" s="136"/>
      <c r="F193" s="136"/>
      <c r="G193" s="62"/>
      <c r="H193" s="6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 s="5" customFormat="1">
      <c r="B194" s="1"/>
      <c r="C194" s="136"/>
      <c r="D194" s="136"/>
      <c r="E194" s="136"/>
      <c r="F194" s="136"/>
      <c r="G194" s="62"/>
      <c r="H194" s="6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 s="5" customFormat="1">
      <c r="B195" s="1"/>
      <c r="C195" s="63"/>
      <c r="D195" s="62"/>
      <c r="E195" s="63"/>
      <c r="F195" s="63"/>
      <c r="G195" s="63"/>
      <c r="H195" s="6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 s="5" customFormat="1">
      <c r="B196" s="1"/>
      <c r="C196" s="52"/>
      <c r="D196" s="53"/>
      <c r="E196" s="52"/>
      <c r="F196" s="52"/>
      <c r="G196" s="53"/>
      <c r="H196" s="5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 s="5" customFormat="1">
      <c r="B197" s="1"/>
      <c r="C197" s="52"/>
      <c r="D197" s="53"/>
      <c r="E197" s="54"/>
      <c r="F197" s="54"/>
      <c r="G197" s="55"/>
      <c r="H197" s="6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 s="5" customFormat="1">
      <c r="B198" s="1"/>
      <c r="C198" s="52"/>
      <c r="D198" s="53"/>
      <c r="E198" s="54"/>
      <c r="F198" s="54"/>
      <c r="G198" s="55"/>
      <c r="H198" s="6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 s="5" customFormat="1">
      <c r="B199" s="1"/>
      <c r="C199" s="52"/>
      <c r="D199" s="53"/>
      <c r="E199" s="54"/>
      <c r="F199" s="54"/>
      <c r="G199" s="55"/>
      <c r="H199" s="6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 s="5" customFormat="1">
      <c r="B200" s="1"/>
      <c r="C200" s="52"/>
      <c r="D200" s="53"/>
      <c r="E200" s="54"/>
      <c r="F200" s="54"/>
      <c r="G200" s="55"/>
      <c r="H200" s="6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 s="5" customFormat="1">
      <c r="B201" s="1"/>
      <c r="C201" s="52"/>
      <c r="D201" s="53"/>
      <c r="E201" s="54"/>
      <c r="F201" s="54"/>
      <c r="G201" s="55"/>
      <c r="H201" s="6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 s="5" customFormat="1">
      <c r="B202" s="1"/>
      <c r="C202" s="52"/>
      <c r="D202" s="53"/>
      <c r="E202" s="54"/>
      <c r="F202" s="54"/>
      <c r="G202" s="55"/>
      <c r="H202" s="6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 s="5" customFormat="1">
      <c r="B203" s="1"/>
      <c r="C203" s="52"/>
      <c r="D203" s="53"/>
      <c r="E203" s="54"/>
      <c r="F203" s="54"/>
      <c r="G203" s="55"/>
      <c r="H203" s="6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 s="5" customFormat="1">
      <c r="B204" s="1"/>
      <c r="C204" s="52"/>
      <c r="D204" s="53"/>
      <c r="E204" s="54"/>
      <c r="F204" s="54"/>
      <c r="G204" s="55"/>
      <c r="H204" s="6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 s="5" customFormat="1">
      <c r="B205" s="1"/>
      <c r="C205" s="52"/>
      <c r="D205" s="53"/>
      <c r="E205" s="54"/>
      <c r="F205" s="54"/>
      <c r="G205" s="55"/>
      <c r="H205" s="6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 s="5" customFormat="1">
      <c r="B206" s="1"/>
      <c r="C206" s="52"/>
      <c r="D206" s="53"/>
      <c r="E206" s="54"/>
      <c r="F206" s="54"/>
      <c r="G206" s="55"/>
      <c r="H206" s="6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 s="5" customFormat="1">
      <c r="B207" s="1"/>
      <c r="C207" s="52"/>
      <c r="D207" s="53"/>
      <c r="E207" s="54"/>
      <c r="F207" s="54"/>
      <c r="G207" s="55"/>
      <c r="H207" s="6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 s="5" customFormat="1">
      <c r="B208" s="1"/>
      <c r="C208" s="135"/>
      <c r="D208" s="135"/>
      <c r="E208" s="135"/>
      <c r="F208" s="135"/>
      <c r="G208" s="61"/>
      <c r="H208" s="6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 s="5" customFormat="1">
      <c r="B209" s="1"/>
      <c r="C209" s="135"/>
      <c r="D209" s="135"/>
      <c r="E209" s="135"/>
      <c r="F209" s="135"/>
      <c r="G209" s="135"/>
      <c r="H209" s="135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 s="5" customFormat="1">
      <c r="B210" s="1"/>
      <c r="C210" s="44"/>
      <c r="D210" s="44"/>
      <c r="E210" s="44"/>
      <c r="F210" s="44"/>
      <c r="G210" s="57"/>
      <c r="H210" s="4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 s="5" customFormat="1">
      <c r="B211" s="1"/>
      <c r="C211" s="44"/>
      <c r="D211" s="44"/>
      <c r="E211" s="44"/>
      <c r="F211" s="44"/>
      <c r="G211" s="45"/>
      <c r="H211" s="4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</sheetData>
  <mergeCells count="48">
    <mergeCell ref="C11:H11"/>
    <mergeCell ref="C14:G14"/>
    <mergeCell ref="C2:H2"/>
    <mergeCell ref="C3:D3"/>
    <mergeCell ref="C4:H4"/>
    <mergeCell ref="C6:G6"/>
    <mergeCell ref="C7:H7"/>
    <mergeCell ref="C10:G10"/>
    <mergeCell ref="C32:G32"/>
    <mergeCell ref="C15:H15"/>
    <mergeCell ref="C26:G26"/>
    <mergeCell ref="C20:G20"/>
    <mergeCell ref="C24:H24"/>
    <mergeCell ref="C21:H21"/>
    <mergeCell ref="C23:G23"/>
    <mergeCell ref="C27:H27"/>
    <mergeCell ref="C29:G29"/>
    <mergeCell ref="C30:H30"/>
    <mergeCell ref="C159:F160"/>
    <mergeCell ref="H159:H160"/>
    <mergeCell ref="C161:H164"/>
    <mergeCell ref="C165:H166"/>
    <mergeCell ref="C167:F168"/>
    <mergeCell ref="H167:H168"/>
    <mergeCell ref="C182:F183"/>
    <mergeCell ref="H182:H183"/>
    <mergeCell ref="C169:F170"/>
    <mergeCell ref="H169:H170"/>
    <mergeCell ref="C171:F172"/>
    <mergeCell ref="H171:H172"/>
    <mergeCell ref="C173:F174"/>
    <mergeCell ref="H173:H174"/>
    <mergeCell ref="C175:F176"/>
    <mergeCell ref="H175:H176"/>
    <mergeCell ref="C178:H179"/>
    <mergeCell ref="C180:F181"/>
    <mergeCell ref="H180:H181"/>
    <mergeCell ref="C184:F185"/>
    <mergeCell ref="H184:H185"/>
    <mergeCell ref="C186:F187"/>
    <mergeCell ref="H186:H187"/>
    <mergeCell ref="C188:F189"/>
    <mergeCell ref="H188:H189"/>
    <mergeCell ref="C192:H192"/>
    <mergeCell ref="C193:F193"/>
    <mergeCell ref="C194:F194"/>
    <mergeCell ref="C208:F208"/>
    <mergeCell ref="C209:H209"/>
  </mergeCells>
  <pageMargins left="0.7" right="0.7" top="0.75" bottom="0.75" header="0.3" footer="0.3"/>
  <pageSetup scale="73" orientation="portrait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172"/>
  <sheetViews>
    <sheetView topLeftCell="A21" zoomScale="70" zoomScaleNormal="70" zoomScaleSheetLayoutView="85" workbookViewId="0">
      <selection activeCell="D41" sqref="D41"/>
    </sheetView>
  </sheetViews>
  <sheetFormatPr baseColWidth="10" defaultColWidth="11.42578125" defaultRowHeight="15.75"/>
  <cols>
    <col min="1" max="1" width="2.85546875" style="5" customWidth="1"/>
    <col min="2" max="2" width="0" style="1" hidden="1" customWidth="1"/>
    <col min="3" max="3" width="8.140625" style="3" customWidth="1"/>
    <col min="4" max="4" width="105.7109375" style="2" customWidth="1"/>
    <col min="5" max="6" width="20.7109375" style="3" customWidth="1"/>
    <col min="7" max="8" width="20.7109375" style="1" customWidth="1"/>
    <col min="9" max="9" width="8.85546875" style="5" customWidth="1"/>
    <col min="10" max="10" width="11.42578125" style="1"/>
    <col min="11" max="11" width="16" style="1" bestFit="1" customWidth="1"/>
    <col min="12" max="12" width="22.85546875" style="1" customWidth="1"/>
    <col min="13" max="13" width="12.140625" style="1" customWidth="1"/>
    <col min="14" max="14" width="11.28515625" style="1" customWidth="1"/>
    <col min="15" max="15" width="30.5703125" style="1" customWidth="1"/>
    <col min="16" max="16384" width="11.42578125" style="1"/>
  </cols>
  <sheetData>
    <row r="1" spans="1:29" s="5" customFormat="1">
      <c r="C1" s="15"/>
      <c r="D1" s="16"/>
      <c r="E1" s="15"/>
      <c r="F1" s="15"/>
    </row>
    <row r="2" spans="1:29" ht="25.5" customHeight="1">
      <c r="C2" s="126" t="s">
        <v>149</v>
      </c>
      <c r="D2" s="127"/>
      <c r="E2" s="127"/>
      <c r="F2" s="127"/>
      <c r="G2" s="127"/>
      <c r="H2" s="128"/>
    </row>
    <row r="3" spans="1:29" ht="25.5" customHeight="1">
      <c r="C3" s="147" t="s">
        <v>25</v>
      </c>
      <c r="D3" s="148"/>
      <c r="E3" s="88" t="s">
        <v>7</v>
      </c>
      <c r="F3" s="88" t="s">
        <v>6</v>
      </c>
      <c r="G3" s="89" t="s">
        <v>8</v>
      </c>
      <c r="H3" s="88" t="s">
        <v>19</v>
      </c>
    </row>
    <row r="4" spans="1:29" s="77" customFormat="1" ht="20.100000000000001" customHeight="1">
      <c r="A4" s="76"/>
      <c r="B4" s="78" t="s">
        <v>6</v>
      </c>
      <c r="C4" s="137" t="s">
        <v>12</v>
      </c>
      <c r="D4" s="138"/>
      <c r="E4" s="138"/>
      <c r="F4" s="138"/>
      <c r="G4" s="138"/>
      <c r="H4" s="139"/>
      <c r="I4" s="76"/>
    </row>
    <row r="5" spans="1:29" s="5" customFormat="1" ht="31.5" customHeight="1">
      <c r="B5" s="12"/>
      <c r="C5" s="75">
        <v>1</v>
      </c>
      <c r="D5" s="47" t="s">
        <v>13</v>
      </c>
      <c r="E5" s="48">
        <v>12.4</v>
      </c>
      <c r="F5" s="46" t="s">
        <v>22</v>
      </c>
      <c r="G5" s="87"/>
      <c r="H5" s="74">
        <f>E5*G5</f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0.100000000000001" customHeight="1">
      <c r="C6" s="149"/>
      <c r="D6" s="149"/>
      <c r="E6" s="149"/>
      <c r="F6" s="149"/>
      <c r="G6" s="149"/>
      <c r="H6" s="86">
        <f>SUM(H5:H5)</f>
        <v>0</v>
      </c>
    </row>
    <row r="7" spans="1:29" ht="20.100000000000001" customHeight="1">
      <c r="C7" s="137" t="s">
        <v>15</v>
      </c>
      <c r="D7" s="138"/>
      <c r="E7" s="138"/>
      <c r="F7" s="138"/>
      <c r="G7" s="138"/>
      <c r="H7" s="139"/>
    </row>
    <row r="8" spans="1:29" ht="20.100000000000001" customHeight="1">
      <c r="C8" s="75">
        <v>1</v>
      </c>
      <c r="D8" s="47" t="s">
        <v>254</v>
      </c>
      <c r="E8" s="48">
        <f>1*E5*0.4</f>
        <v>4.9600000000000009</v>
      </c>
      <c r="F8" s="46" t="s">
        <v>17</v>
      </c>
      <c r="G8" s="87">
        <f>GAZEBO!G14</f>
        <v>0</v>
      </c>
      <c r="H8" s="74">
        <f>E8*G8</f>
        <v>0</v>
      </c>
    </row>
    <row r="9" spans="1:29" ht="20.100000000000001" customHeight="1">
      <c r="C9" s="75">
        <v>2</v>
      </c>
      <c r="D9" s="47" t="s">
        <v>23</v>
      </c>
      <c r="E9" s="48">
        <f>E8-2.48</f>
        <v>2.4800000000000009</v>
      </c>
      <c r="F9" s="46" t="s">
        <v>17</v>
      </c>
      <c r="G9" s="87">
        <f>GAZEBO!G15</f>
        <v>0</v>
      </c>
      <c r="H9" s="74">
        <f>E9*G9</f>
        <v>0</v>
      </c>
    </row>
    <row r="10" spans="1:29" ht="20.100000000000001" customHeight="1">
      <c r="C10" s="140" t="s">
        <v>32</v>
      </c>
      <c r="D10" s="140"/>
      <c r="E10" s="140"/>
      <c r="F10" s="140"/>
      <c r="G10" s="140"/>
      <c r="H10" s="86">
        <f>SUM(H8:H9)</f>
        <v>0</v>
      </c>
    </row>
    <row r="11" spans="1:29" ht="20.100000000000001" customHeight="1">
      <c r="C11" s="137" t="s">
        <v>16</v>
      </c>
      <c r="D11" s="138"/>
      <c r="E11" s="138"/>
      <c r="F11" s="138"/>
      <c r="G11" s="138"/>
      <c r="H11" s="139"/>
    </row>
    <row r="12" spans="1:29" s="77" customFormat="1" ht="31.5" customHeight="1">
      <c r="A12" s="76"/>
      <c r="C12" s="75">
        <v>1</v>
      </c>
      <c r="D12" s="49" t="s">
        <v>201</v>
      </c>
      <c r="E12" s="48">
        <f>E5</f>
        <v>12.4</v>
      </c>
      <c r="F12" s="46" t="s">
        <v>22</v>
      </c>
      <c r="G12" s="87"/>
      <c r="H12" s="74">
        <f>E12*G12</f>
        <v>0</v>
      </c>
      <c r="I12" s="76"/>
    </row>
    <row r="13" spans="1:29" s="77" customFormat="1" ht="31.5" customHeight="1">
      <c r="A13" s="76"/>
      <c r="C13" s="75">
        <v>2</v>
      </c>
      <c r="D13" s="47" t="s">
        <v>72</v>
      </c>
      <c r="E13" s="48">
        <f>E5*0.41</f>
        <v>5.0839999999999996</v>
      </c>
      <c r="F13" s="46" t="s">
        <v>10</v>
      </c>
      <c r="G13" s="87"/>
      <c r="H13" s="74">
        <f t="shared" ref="H13:H14" si="0">E13*G13</f>
        <v>0</v>
      </c>
      <c r="I13" s="76"/>
    </row>
    <row r="14" spans="1:29" ht="31.5" customHeight="1">
      <c r="C14" s="75">
        <v>3</v>
      </c>
      <c r="D14" s="47" t="s">
        <v>283</v>
      </c>
      <c r="E14" s="48">
        <f>E5</f>
        <v>12.4</v>
      </c>
      <c r="F14" s="46" t="s">
        <v>22</v>
      </c>
      <c r="G14" s="87"/>
      <c r="H14" s="74">
        <f t="shared" si="0"/>
        <v>0</v>
      </c>
      <c r="K14" s="14"/>
    </row>
    <row r="15" spans="1:29" ht="31.5" customHeight="1">
      <c r="C15" s="75">
        <v>4</v>
      </c>
      <c r="D15" s="47" t="s">
        <v>284</v>
      </c>
      <c r="E15" s="48">
        <f>E14-2</f>
        <v>10.4</v>
      </c>
      <c r="F15" s="46" t="s">
        <v>22</v>
      </c>
      <c r="G15" s="87"/>
      <c r="H15" s="74">
        <f t="shared" ref="H15" si="1">E15*G15</f>
        <v>0</v>
      </c>
      <c r="K15" s="14"/>
    </row>
    <row r="16" spans="1:29">
      <c r="C16" s="140" t="s">
        <v>32</v>
      </c>
      <c r="D16" s="140"/>
      <c r="E16" s="140"/>
      <c r="F16" s="140"/>
      <c r="G16" s="140"/>
      <c r="H16" s="86">
        <f>SUM(H12:H15)</f>
        <v>0</v>
      </c>
    </row>
    <row r="17" spans="2:29" ht="15.75" customHeight="1">
      <c r="C17" s="137" t="s">
        <v>38</v>
      </c>
      <c r="D17" s="138"/>
      <c r="E17" s="138"/>
      <c r="F17" s="138"/>
      <c r="G17" s="138"/>
      <c r="H17" s="139"/>
    </row>
    <row r="18" spans="2:29" s="5" customFormat="1" ht="30.75">
      <c r="B18" s="1"/>
      <c r="C18" s="75">
        <v>1</v>
      </c>
      <c r="D18" s="49" t="s">
        <v>285</v>
      </c>
      <c r="E18" s="46">
        <f>8.4</f>
        <v>8.4</v>
      </c>
      <c r="F18" s="46" t="s">
        <v>22</v>
      </c>
      <c r="G18" s="87">
        <f>GAZEBO!G22</f>
        <v>0</v>
      </c>
      <c r="H18" s="74">
        <f t="shared" ref="H18" si="2">E18*G18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2:29" s="5" customFormat="1">
      <c r="B19" s="1"/>
      <c r="C19" s="140" t="s">
        <v>32</v>
      </c>
      <c r="D19" s="140"/>
      <c r="E19" s="140"/>
      <c r="F19" s="140"/>
      <c r="G19" s="140"/>
      <c r="H19" s="86">
        <f>SUM(H18:H18)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2:29" s="5" customFormat="1">
      <c r="B20" s="1"/>
      <c r="C20" s="137" t="s">
        <v>26</v>
      </c>
      <c r="D20" s="138"/>
      <c r="E20" s="138"/>
      <c r="F20" s="138"/>
      <c r="G20" s="138"/>
      <c r="H20" s="13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2:29" s="5" customFormat="1">
      <c r="B21" s="1"/>
      <c r="C21" s="79">
        <v>1</v>
      </c>
      <c r="D21" s="49" t="s">
        <v>286</v>
      </c>
      <c r="E21" s="81">
        <v>19.12</v>
      </c>
      <c r="F21" s="46" t="s">
        <v>10</v>
      </c>
      <c r="G21" s="87">
        <f>GAZEBO!G26</f>
        <v>0</v>
      </c>
      <c r="H21" s="74">
        <f t="shared" ref="H21" si="3">E21*G21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2:29" s="5" customFormat="1" ht="20.100000000000001" customHeight="1">
      <c r="B22" s="1"/>
      <c r="C22" s="75">
        <v>2</v>
      </c>
      <c r="D22" s="47" t="s">
        <v>45</v>
      </c>
      <c r="E22" s="82">
        <f>E21*2</f>
        <v>38.24</v>
      </c>
      <c r="F22" s="46" t="s">
        <v>10</v>
      </c>
      <c r="G22" s="87"/>
      <c r="H22" s="74">
        <f>E22*G22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2:29" s="5" customFormat="1" ht="20.100000000000001" customHeight="1">
      <c r="B23" s="1"/>
      <c r="C23" s="75">
        <v>3</v>
      </c>
      <c r="D23" s="47" t="s">
        <v>46</v>
      </c>
      <c r="E23" s="82">
        <f>E21</f>
        <v>19.12</v>
      </c>
      <c r="F23" s="46" t="s">
        <v>10</v>
      </c>
      <c r="G23" s="87">
        <f>GAZEBO!G28</f>
        <v>0</v>
      </c>
      <c r="H23" s="74">
        <f>E23*G23</f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2:29" s="5" customFormat="1">
      <c r="B24" s="1"/>
      <c r="C24" s="141" t="s">
        <v>32</v>
      </c>
      <c r="D24" s="142"/>
      <c r="E24" s="142"/>
      <c r="F24" s="142"/>
      <c r="G24" s="143"/>
      <c r="H24" s="86">
        <f>SUM(H21:H23)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2:29" s="5" customFormat="1" ht="20.100000000000001" customHeight="1">
      <c r="B25" s="1"/>
      <c r="C25" s="137" t="s">
        <v>57</v>
      </c>
      <c r="D25" s="138"/>
      <c r="E25" s="138"/>
      <c r="F25" s="138"/>
      <c r="G25" s="138"/>
      <c r="H25" s="13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2:29" s="5" customFormat="1">
      <c r="B26" s="1"/>
      <c r="C26" s="75">
        <v>1</v>
      </c>
      <c r="D26" s="47" t="s">
        <v>287</v>
      </c>
      <c r="E26" s="82">
        <f>21.67-1.86</f>
        <v>19.810000000000002</v>
      </c>
      <c r="F26" s="46" t="s">
        <v>10</v>
      </c>
      <c r="G26" s="87"/>
      <c r="H26" s="74">
        <f t="shared" ref="H26" si="4">E26*G26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2:29" s="5" customFormat="1" ht="30">
      <c r="B27" s="1"/>
      <c r="C27" s="75">
        <v>2</v>
      </c>
      <c r="D27" s="47" t="s">
        <v>288</v>
      </c>
      <c r="E27" s="82">
        <f>E26-8.4</f>
        <v>11.410000000000002</v>
      </c>
      <c r="F27" s="46" t="s">
        <v>10</v>
      </c>
      <c r="G27" s="87"/>
      <c r="H27" s="74">
        <f>E27*G27</f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2:29" s="5" customFormat="1" ht="31.5" customHeight="1">
      <c r="B28" s="1"/>
      <c r="C28" s="75">
        <v>3</v>
      </c>
      <c r="D28" s="47" t="s">
        <v>289</v>
      </c>
      <c r="E28" s="82">
        <f>E26-E27</f>
        <v>8.4</v>
      </c>
      <c r="F28" s="46" t="s">
        <v>10</v>
      </c>
      <c r="G28" s="87">
        <f>'PERGOLAS COMPARTIDAS'!G23</f>
        <v>0</v>
      </c>
      <c r="H28" s="74">
        <f>E28*G28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2:29" s="5" customFormat="1">
      <c r="B29" s="1"/>
      <c r="C29" s="140" t="s">
        <v>32</v>
      </c>
      <c r="D29" s="140"/>
      <c r="E29" s="140"/>
      <c r="F29" s="140"/>
      <c r="G29" s="140"/>
      <c r="H29" s="86">
        <f>SUM(H26:H28)</f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2:29" s="5" customFormat="1">
      <c r="B30" s="1"/>
      <c r="C30" s="137" t="s">
        <v>18</v>
      </c>
      <c r="D30" s="138"/>
      <c r="E30" s="138"/>
      <c r="F30" s="138"/>
      <c r="G30" s="138"/>
      <c r="H30" s="13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2:29" ht="20.100000000000001" customHeight="1">
      <c r="C31" s="75">
        <v>1</v>
      </c>
      <c r="D31" s="47" t="s">
        <v>290</v>
      </c>
      <c r="E31" s="82">
        <f>E23</f>
        <v>19.12</v>
      </c>
      <c r="F31" s="46" t="s">
        <v>10</v>
      </c>
      <c r="G31" s="87"/>
      <c r="H31" s="74">
        <f t="shared" ref="H31" si="5">E31*G31</f>
        <v>0</v>
      </c>
    </row>
    <row r="32" spans="2:29" ht="20.100000000000001" customHeight="1">
      <c r="C32" s="75">
        <v>2</v>
      </c>
      <c r="D32" s="47" t="s">
        <v>168</v>
      </c>
      <c r="E32" s="82">
        <f>E23</f>
        <v>19.12</v>
      </c>
      <c r="F32" s="46" t="s">
        <v>10</v>
      </c>
      <c r="G32" s="87"/>
      <c r="H32" s="74">
        <f>E32*G32</f>
        <v>0</v>
      </c>
    </row>
    <row r="33" spans="2:29" ht="20.100000000000001" customHeight="1">
      <c r="C33" s="140" t="s">
        <v>32</v>
      </c>
      <c r="D33" s="140"/>
      <c r="E33" s="140"/>
      <c r="F33" s="140"/>
      <c r="G33" s="140"/>
      <c r="H33" s="86">
        <f>SUM(H31:H32)</f>
        <v>0</v>
      </c>
    </row>
    <row r="34" spans="2:29" ht="20.100000000000001" customHeight="1">
      <c r="C34" s="137" t="s">
        <v>28</v>
      </c>
      <c r="D34" s="138"/>
      <c r="E34" s="138"/>
      <c r="F34" s="138"/>
      <c r="G34" s="138"/>
      <c r="H34" s="139"/>
    </row>
    <row r="35" spans="2:29" ht="50.1" customHeight="1">
      <c r="C35" s="75">
        <v>1</v>
      </c>
      <c r="D35" s="47" t="s">
        <v>291</v>
      </c>
      <c r="E35" s="82">
        <f>(12*5)+(9.18*4)</f>
        <v>96.72</v>
      </c>
      <c r="F35" s="46" t="s">
        <v>73</v>
      </c>
      <c r="G35" s="87"/>
      <c r="H35" s="74">
        <f>E35*G35</f>
        <v>0</v>
      </c>
    </row>
    <row r="36" spans="2:29" s="5" customFormat="1">
      <c r="B36" s="1"/>
      <c r="C36" s="140" t="s">
        <v>32</v>
      </c>
      <c r="D36" s="140"/>
      <c r="E36" s="140"/>
      <c r="F36" s="140"/>
      <c r="G36" s="140"/>
      <c r="H36" s="86">
        <f>SUM(H35:H35)</f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 s="5" customFormat="1">
      <c r="B37" s="1"/>
      <c r="C37" s="137" t="s">
        <v>29</v>
      </c>
      <c r="D37" s="138"/>
      <c r="E37" s="138"/>
      <c r="F37" s="138"/>
      <c r="G37" s="138"/>
      <c r="H37" s="13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 s="5" customFormat="1">
      <c r="B38" s="1"/>
      <c r="C38" s="75">
        <v>1</v>
      </c>
      <c r="D38" s="47" t="s">
        <v>174</v>
      </c>
      <c r="E38" s="81">
        <f>3.8*3</f>
        <v>11.399999999999999</v>
      </c>
      <c r="F38" s="46" t="s">
        <v>10</v>
      </c>
      <c r="G38" s="87"/>
      <c r="H38" s="74">
        <f>E38*G38</f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 s="5" customFormat="1">
      <c r="B39" s="6" t="s">
        <v>6</v>
      </c>
      <c r="C39" s="140" t="s">
        <v>32</v>
      </c>
      <c r="D39" s="140"/>
      <c r="E39" s="140"/>
      <c r="F39" s="140"/>
      <c r="G39" s="140"/>
      <c r="H39" s="86">
        <f>SUM(H38:H38)</f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 s="5" customFormat="1">
      <c r="B40" s="1"/>
      <c r="C40" s="144" t="s">
        <v>74</v>
      </c>
      <c r="D40" s="145"/>
      <c r="E40" s="145"/>
      <c r="F40" s="145"/>
      <c r="G40" s="145"/>
      <c r="H40" s="14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 s="5" customFormat="1" ht="30">
      <c r="B41" s="1"/>
      <c r="C41" s="75">
        <v>1</v>
      </c>
      <c r="D41" s="47" t="s">
        <v>292</v>
      </c>
      <c r="E41" s="81">
        <v>1</v>
      </c>
      <c r="F41" s="81" t="s">
        <v>9</v>
      </c>
      <c r="G41" s="83"/>
      <c r="H41" s="74">
        <f>E41*G41</f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 s="5" customFormat="1">
      <c r="B42" s="1"/>
      <c r="C42" s="140" t="s">
        <v>32</v>
      </c>
      <c r="D42" s="140"/>
      <c r="E42" s="140"/>
      <c r="F42" s="140"/>
      <c r="G42" s="140"/>
      <c r="H42" s="86">
        <f>SUM(H41:H41)</f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 s="5" customFormat="1">
      <c r="B43" s="1"/>
      <c r="C43" s="120"/>
      <c r="D43" s="121"/>
      <c r="E43" s="121"/>
      <c r="F43" s="121"/>
      <c r="G43" s="121"/>
      <c r="H43" s="12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 s="5" customFormat="1">
      <c r="B44" s="1"/>
      <c r="C44" s="52"/>
      <c r="D44" s="53"/>
      <c r="E44" s="54"/>
      <c r="F44" s="54"/>
      <c r="G44" s="55"/>
      <c r="H44" s="6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 s="5" customFormat="1" ht="30" customHeight="1">
      <c r="B45" s="1"/>
      <c r="C45" s="123" t="s">
        <v>11</v>
      </c>
      <c r="D45" s="124"/>
      <c r="E45" s="124"/>
      <c r="F45" s="124"/>
      <c r="G45" s="125"/>
      <c r="H45" s="103">
        <f>H42+H39+H36+H33+H24+H19+H16+H10+H6+H29</f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 s="5" customFormat="1">
      <c r="B46" s="1"/>
      <c r="C46" s="62"/>
      <c r="D46" s="62"/>
      <c r="E46" s="62"/>
      <c r="F46" s="62"/>
      <c r="G46" s="62"/>
      <c r="H46" s="6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 s="5" customFormat="1">
      <c r="B47" s="1"/>
      <c r="C47" s="62"/>
      <c r="D47" s="62"/>
      <c r="E47" s="62"/>
      <c r="F47" s="62"/>
      <c r="G47" s="62"/>
      <c r="H47" s="6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 s="5" customFormat="1">
      <c r="B48" s="1"/>
      <c r="C48" s="63"/>
      <c r="D48" s="62"/>
      <c r="E48" s="63"/>
      <c r="F48" s="63"/>
      <c r="G48" s="63"/>
      <c r="H48" s="6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 s="5" customFormat="1">
      <c r="B49" s="1"/>
      <c r="C49" s="52"/>
      <c r="D49" s="53"/>
      <c r="E49" s="52"/>
      <c r="F49" s="52"/>
      <c r="G49" s="53"/>
      <c r="H49" s="5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 s="5" customFormat="1">
      <c r="B50" s="1"/>
      <c r="C50" s="52"/>
      <c r="D50" s="53"/>
      <c r="E50" s="54"/>
      <c r="F50" s="54"/>
      <c r="G50" s="55"/>
      <c r="H50" s="6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 s="5" customFormat="1">
      <c r="B51" s="1"/>
      <c r="C51" s="52"/>
      <c r="D51" s="53"/>
      <c r="E51" s="54"/>
      <c r="F51" s="54"/>
      <c r="G51" s="55"/>
      <c r="H51" s="6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 s="5" customFormat="1">
      <c r="B52" s="1"/>
      <c r="C52" s="52"/>
      <c r="D52" s="53"/>
      <c r="E52" s="54"/>
      <c r="F52" s="54"/>
      <c r="G52" s="55"/>
      <c r="H52" s="6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 s="5" customFormat="1">
      <c r="B53" s="1"/>
      <c r="C53" s="52"/>
      <c r="D53" s="53"/>
      <c r="E53" s="54"/>
      <c r="F53" s="54"/>
      <c r="G53" s="55"/>
      <c r="H53" s="6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 s="5" customFormat="1">
      <c r="B54" s="1"/>
      <c r="C54" s="52"/>
      <c r="D54" s="53"/>
      <c r="E54" s="54"/>
      <c r="F54" s="54"/>
      <c r="G54" s="55"/>
      <c r="H54" s="6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 s="5" customFormat="1">
      <c r="B55" s="1"/>
      <c r="C55" s="52"/>
      <c r="D55" s="53"/>
      <c r="E55" s="54"/>
      <c r="F55" s="54"/>
      <c r="G55" s="55"/>
      <c r="H55" s="6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 s="5" customFormat="1">
      <c r="B56" s="1"/>
      <c r="C56" s="53"/>
      <c r="D56" s="53"/>
      <c r="E56" s="53"/>
      <c r="F56" s="53"/>
      <c r="G56" s="55"/>
      <c r="H56" s="6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 s="5" customFormat="1">
      <c r="B57" s="1"/>
      <c r="C57" s="61"/>
      <c r="D57" s="61"/>
      <c r="E57" s="61"/>
      <c r="F57" s="61"/>
      <c r="G57" s="61"/>
      <c r="H57" s="6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 s="5" customFormat="1">
      <c r="B58" s="1"/>
      <c r="C58" s="62"/>
      <c r="D58" s="62"/>
      <c r="E58" s="62"/>
      <c r="F58" s="62"/>
      <c r="G58" s="62"/>
      <c r="H58" s="7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 s="5" customFormat="1">
      <c r="B59" s="1"/>
      <c r="C59" s="62"/>
      <c r="D59" s="62"/>
      <c r="E59" s="62"/>
      <c r="F59" s="62"/>
      <c r="G59" s="62"/>
      <c r="H59" s="6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 s="5" customFormat="1">
      <c r="B60" s="1"/>
      <c r="C60" s="63"/>
      <c r="D60" s="62"/>
      <c r="E60" s="63"/>
      <c r="F60" s="63"/>
      <c r="G60" s="63"/>
      <c r="H60" s="6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 s="5" customFormat="1">
      <c r="B61" s="1"/>
      <c r="C61" s="52"/>
      <c r="D61" s="53"/>
      <c r="E61" s="52"/>
      <c r="F61" s="52"/>
      <c r="G61" s="53"/>
      <c r="H61" s="5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 s="5" customFormat="1">
      <c r="B62" s="1"/>
      <c r="C62" s="52"/>
      <c r="D62" s="53"/>
      <c r="E62" s="54"/>
      <c r="F62" s="54"/>
      <c r="G62" s="55"/>
      <c r="H62" s="6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 s="5" customFormat="1">
      <c r="B63" s="1"/>
      <c r="C63" s="52"/>
      <c r="D63" s="53"/>
      <c r="E63" s="54"/>
      <c r="F63" s="54"/>
      <c r="G63" s="55"/>
      <c r="H63" s="6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 s="5" customFormat="1">
      <c r="B64" s="1"/>
      <c r="C64" s="52"/>
      <c r="D64" s="53"/>
      <c r="E64" s="54"/>
      <c r="F64" s="54"/>
      <c r="G64" s="55"/>
      <c r="H64" s="6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 s="5" customFormat="1">
      <c r="B65" s="1"/>
      <c r="C65" s="52"/>
      <c r="D65" s="53"/>
      <c r="E65" s="54"/>
      <c r="F65" s="54"/>
      <c r="G65" s="55"/>
      <c r="H65" s="6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 s="5" customFormat="1">
      <c r="B66" s="1"/>
      <c r="C66" s="52"/>
      <c r="D66" s="53"/>
      <c r="E66" s="54"/>
      <c r="F66" s="54"/>
      <c r="G66" s="55"/>
      <c r="H66" s="6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 s="5" customFormat="1">
      <c r="B67" s="1"/>
      <c r="C67" s="52"/>
      <c r="D67" s="53"/>
      <c r="E67" s="54"/>
      <c r="F67" s="54"/>
      <c r="G67" s="55"/>
      <c r="H67" s="6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 s="5" customFormat="1">
      <c r="B68" s="1"/>
      <c r="C68" s="52"/>
      <c r="D68" s="53"/>
      <c r="E68" s="54"/>
      <c r="F68" s="54"/>
      <c r="G68" s="55"/>
      <c r="H68" s="6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 s="5" customFormat="1">
      <c r="B69" s="1"/>
      <c r="C69" s="53"/>
      <c r="D69" s="53"/>
      <c r="E69" s="53"/>
      <c r="F69" s="53"/>
      <c r="G69" s="55"/>
      <c r="H69" s="5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 s="5" customFormat="1">
      <c r="B70" s="1"/>
      <c r="C70" s="61"/>
      <c r="D70" s="61"/>
      <c r="E70" s="61"/>
      <c r="F70" s="61"/>
      <c r="G70" s="61"/>
      <c r="H70" s="6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 s="5" customFormat="1">
      <c r="B71" s="1"/>
      <c r="C71" s="62"/>
      <c r="D71" s="62"/>
      <c r="E71" s="62"/>
      <c r="F71" s="62"/>
      <c r="G71" s="62"/>
      <c r="H71" s="6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 s="5" customFormat="1">
      <c r="B72" s="1"/>
      <c r="C72" s="62"/>
      <c r="D72" s="62"/>
      <c r="E72" s="62"/>
      <c r="F72" s="62"/>
      <c r="G72" s="62"/>
      <c r="H72" s="6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 s="5" customFormat="1">
      <c r="B73" s="1"/>
      <c r="C73" s="63"/>
      <c r="D73" s="62"/>
      <c r="E73" s="63"/>
      <c r="F73" s="63"/>
      <c r="G73" s="63"/>
      <c r="H73" s="6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 s="5" customFormat="1">
      <c r="B74" s="1"/>
      <c r="C74" s="52"/>
      <c r="D74" s="53"/>
      <c r="E74" s="52"/>
      <c r="F74" s="52"/>
      <c r="G74" s="53"/>
      <c r="H74" s="5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 s="5" customFormat="1">
      <c r="B75" s="1"/>
      <c r="C75" s="52"/>
      <c r="D75" s="53"/>
      <c r="E75" s="54"/>
      <c r="F75" s="54"/>
      <c r="G75" s="55"/>
      <c r="H75" s="6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 s="5" customFormat="1">
      <c r="B76" s="1"/>
      <c r="C76" s="52"/>
      <c r="D76" s="53"/>
      <c r="E76" s="54"/>
      <c r="F76" s="54"/>
      <c r="G76" s="55"/>
      <c r="H76" s="6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 s="5" customFormat="1">
      <c r="B77" s="1"/>
      <c r="C77" s="52"/>
      <c r="D77" s="53"/>
      <c r="E77" s="54"/>
      <c r="F77" s="54"/>
      <c r="G77" s="55"/>
      <c r="H77" s="6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 s="5" customFormat="1">
      <c r="B78" s="1"/>
      <c r="C78" s="52"/>
      <c r="D78" s="53"/>
      <c r="E78" s="54"/>
      <c r="F78" s="54"/>
      <c r="G78" s="55"/>
      <c r="H78" s="6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 s="5" customFormat="1">
      <c r="B79" s="1"/>
      <c r="C79" s="52"/>
      <c r="D79" s="53"/>
      <c r="E79" s="54"/>
      <c r="F79" s="54"/>
      <c r="G79" s="55"/>
      <c r="H79" s="6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 s="5" customFormat="1">
      <c r="B80" s="1"/>
      <c r="C80" s="52"/>
      <c r="D80" s="53"/>
      <c r="E80" s="54"/>
      <c r="F80" s="54"/>
      <c r="G80" s="55"/>
      <c r="H80" s="6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 s="5" customFormat="1">
      <c r="B81" s="1"/>
      <c r="C81" s="52"/>
      <c r="D81" s="53"/>
      <c r="E81" s="54"/>
      <c r="F81" s="54"/>
      <c r="G81" s="55"/>
      <c r="H81" s="6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 s="5" customFormat="1">
      <c r="B82" s="1"/>
      <c r="C82" s="92"/>
      <c r="D82" s="68"/>
      <c r="E82" s="92"/>
      <c r="F82" s="92"/>
      <c r="G82" s="61"/>
      <c r="H82" s="6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 s="5" customFormat="1">
      <c r="B83" s="1"/>
      <c r="C83" s="61"/>
      <c r="D83" s="61"/>
      <c r="E83" s="61"/>
      <c r="F83" s="61"/>
      <c r="G83" s="61"/>
      <c r="H83" s="6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 s="5" customFormat="1">
      <c r="B84" s="1"/>
      <c r="C84" s="62"/>
      <c r="D84" s="62"/>
      <c r="E84" s="62"/>
      <c r="F84" s="62"/>
      <c r="G84" s="62"/>
      <c r="H84" s="6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 s="5" customFormat="1">
      <c r="B85" s="1"/>
      <c r="C85" s="62"/>
      <c r="D85" s="62"/>
      <c r="E85" s="62"/>
      <c r="F85" s="62"/>
      <c r="G85" s="62"/>
      <c r="H85" s="6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 s="5" customFormat="1">
      <c r="B86" s="1"/>
      <c r="C86" s="62"/>
      <c r="D86" s="62"/>
      <c r="E86" s="62"/>
      <c r="F86" s="62"/>
      <c r="G86" s="62"/>
      <c r="H86" s="6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 s="5" customFormat="1">
      <c r="B87" s="1"/>
      <c r="C87" s="63"/>
      <c r="D87" s="62"/>
      <c r="E87" s="63"/>
      <c r="F87" s="63"/>
      <c r="G87" s="63"/>
      <c r="H87" s="6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 s="5" customFormat="1">
      <c r="B88" s="1"/>
      <c r="C88" s="52"/>
      <c r="D88" s="53"/>
      <c r="E88" s="52"/>
      <c r="F88" s="52"/>
      <c r="G88" s="53"/>
      <c r="H88" s="5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 s="5" customFormat="1">
      <c r="B89" s="1"/>
      <c r="C89" s="52"/>
      <c r="D89" s="53"/>
      <c r="E89" s="54"/>
      <c r="F89" s="54"/>
      <c r="G89" s="55"/>
      <c r="H89" s="6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 s="5" customFormat="1">
      <c r="B90" s="1"/>
      <c r="C90" s="52"/>
      <c r="D90" s="53"/>
      <c r="E90" s="54"/>
      <c r="F90" s="54"/>
      <c r="G90" s="55"/>
      <c r="H90" s="6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 s="5" customFormat="1">
      <c r="B91" s="1"/>
      <c r="C91" s="52"/>
      <c r="D91" s="53"/>
      <c r="E91" s="54"/>
      <c r="F91" s="54"/>
      <c r="G91" s="55"/>
      <c r="H91" s="6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 s="5" customFormat="1">
      <c r="B92" s="1"/>
      <c r="C92" s="52"/>
      <c r="D92" s="53"/>
      <c r="E92" s="54"/>
      <c r="F92" s="54"/>
      <c r="G92" s="55"/>
      <c r="H92" s="6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 s="5" customFormat="1">
      <c r="B93" s="1"/>
      <c r="C93" s="52"/>
      <c r="D93" s="53"/>
      <c r="E93" s="54"/>
      <c r="F93" s="54"/>
      <c r="G93" s="55"/>
      <c r="H93" s="6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 s="5" customFormat="1">
      <c r="B94" s="1"/>
      <c r="C94" s="52"/>
      <c r="D94" s="53"/>
      <c r="E94" s="54"/>
      <c r="F94" s="54"/>
      <c r="G94" s="55"/>
      <c r="H94" s="6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 s="5" customFormat="1">
      <c r="B95" s="1"/>
      <c r="C95" s="53"/>
      <c r="D95" s="53"/>
      <c r="E95" s="53"/>
      <c r="F95" s="53"/>
      <c r="G95" s="55"/>
      <c r="H95" s="5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 s="5" customFormat="1">
      <c r="B96" s="1"/>
      <c r="C96" s="61"/>
      <c r="D96" s="61"/>
      <c r="E96" s="61"/>
      <c r="F96" s="61"/>
      <c r="G96" s="61"/>
      <c r="H96" s="6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 s="5" customFormat="1">
      <c r="B97" s="1"/>
      <c r="C97" s="62"/>
      <c r="D97" s="62"/>
      <c r="E97" s="62"/>
      <c r="F97" s="62"/>
      <c r="G97" s="62"/>
      <c r="H97" s="6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 s="5" customFormat="1">
      <c r="B98" s="1"/>
      <c r="C98" s="62"/>
      <c r="D98" s="62"/>
      <c r="E98" s="62"/>
      <c r="F98" s="62"/>
      <c r="G98" s="62"/>
      <c r="H98" s="6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 s="5" customFormat="1">
      <c r="B99" s="1"/>
      <c r="C99" s="63"/>
      <c r="D99" s="62"/>
      <c r="E99" s="63"/>
      <c r="F99" s="63"/>
      <c r="G99" s="63"/>
      <c r="H99" s="6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 s="5" customFormat="1">
      <c r="B100" s="1"/>
      <c r="C100" s="52"/>
      <c r="D100" s="53"/>
      <c r="E100" s="52"/>
      <c r="F100" s="52"/>
      <c r="G100" s="53"/>
      <c r="H100" s="5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 s="5" customFormat="1">
      <c r="B101" s="1"/>
      <c r="C101" s="52"/>
      <c r="D101" s="53"/>
      <c r="E101" s="54"/>
      <c r="F101" s="54"/>
      <c r="G101" s="55"/>
      <c r="H101" s="6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 s="5" customFormat="1">
      <c r="B102" s="1"/>
      <c r="C102" s="52"/>
      <c r="D102" s="53"/>
      <c r="E102" s="54"/>
      <c r="F102" s="54"/>
      <c r="G102" s="55"/>
      <c r="H102" s="6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 s="5" customFormat="1">
      <c r="B103" s="1"/>
      <c r="C103" s="52"/>
      <c r="D103" s="53"/>
      <c r="E103" s="54"/>
      <c r="F103" s="54"/>
      <c r="G103" s="55"/>
      <c r="H103" s="6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 s="5" customFormat="1">
      <c r="B104" s="1"/>
      <c r="C104" s="52"/>
      <c r="D104" s="53"/>
      <c r="E104" s="54"/>
      <c r="F104" s="54"/>
      <c r="G104" s="55"/>
      <c r="H104" s="6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 s="5" customFormat="1">
      <c r="B105" s="1"/>
      <c r="C105" s="52"/>
      <c r="D105" s="53"/>
      <c r="E105" s="54"/>
      <c r="F105" s="54"/>
      <c r="G105" s="55"/>
      <c r="H105" s="6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 s="5" customFormat="1">
      <c r="B106" s="1"/>
      <c r="C106" s="53"/>
      <c r="D106" s="53"/>
      <c r="E106" s="53"/>
      <c r="F106" s="53"/>
      <c r="G106" s="55"/>
      <c r="H106" s="5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 s="5" customFormat="1">
      <c r="B107" s="1"/>
      <c r="C107" s="61"/>
      <c r="D107" s="61"/>
      <c r="E107" s="61"/>
      <c r="F107" s="61"/>
      <c r="G107" s="61"/>
      <c r="H107" s="6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 s="5" customFormat="1">
      <c r="B108" s="1"/>
      <c r="C108" s="62"/>
      <c r="D108" s="62"/>
      <c r="E108" s="62"/>
      <c r="F108" s="62"/>
      <c r="G108" s="62"/>
      <c r="H108" s="6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 s="5" customFormat="1">
      <c r="B109" s="1"/>
      <c r="C109" s="62"/>
      <c r="D109" s="62"/>
      <c r="E109" s="62"/>
      <c r="F109" s="62"/>
      <c r="G109" s="62"/>
      <c r="H109" s="6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 s="5" customFormat="1">
      <c r="B110" s="1"/>
      <c r="C110" s="63"/>
      <c r="D110" s="62"/>
      <c r="E110" s="63"/>
      <c r="F110" s="63"/>
      <c r="G110" s="63"/>
      <c r="H110" s="6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 s="5" customFormat="1">
      <c r="B111" s="1"/>
      <c r="C111" s="52"/>
      <c r="D111" s="53"/>
      <c r="E111" s="52"/>
      <c r="F111" s="52"/>
      <c r="G111" s="53"/>
      <c r="H111" s="5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 s="5" customFormat="1">
      <c r="B112" s="1"/>
      <c r="C112" s="52"/>
      <c r="D112" s="53"/>
      <c r="E112" s="54"/>
      <c r="F112" s="54"/>
      <c r="G112" s="55"/>
      <c r="H112" s="6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 s="5" customFormat="1">
      <c r="B113" s="1"/>
      <c r="C113" s="52"/>
      <c r="D113" s="53"/>
      <c r="E113" s="54"/>
      <c r="F113" s="54"/>
      <c r="G113" s="55"/>
      <c r="H113" s="6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 s="5" customFormat="1">
      <c r="B114" s="1"/>
      <c r="C114" s="52"/>
      <c r="D114" s="53"/>
      <c r="E114" s="54"/>
      <c r="F114" s="54"/>
      <c r="G114" s="55"/>
      <c r="H114" s="6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 s="5" customFormat="1">
      <c r="B115" s="1"/>
      <c r="C115" s="52"/>
      <c r="D115" s="53"/>
      <c r="E115" s="54"/>
      <c r="F115" s="54"/>
      <c r="G115" s="55"/>
      <c r="H115" s="6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 s="5" customFormat="1">
      <c r="B116" s="1"/>
      <c r="C116" s="52"/>
      <c r="D116" s="53"/>
      <c r="E116" s="54"/>
      <c r="F116" s="54"/>
      <c r="G116" s="55"/>
      <c r="H116" s="6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 s="5" customFormat="1">
      <c r="B117" s="1"/>
      <c r="C117" s="52"/>
      <c r="D117" s="53"/>
      <c r="E117" s="54"/>
      <c r="F117" s="54"/>
      <c r="G117" s="55"/>
      <c r="H117" s="6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 s="5" customFormat="1">
      <c r="B118" s="1"/>
      <c r="C118" s="61"/>
      <c r="D118" s="61"/>
      <c r="E118" s="61"/>
      <c r="F118" s="61"/>
      <c r="G118" s="61"/>
      <c r="H118" s="6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 s="5" customFormat="1">
      <c r="B119" s="1"/>
      <c r="C119" s="61"/>
      <c r="D119" s="61"/>
      <c r="E119" s="61"/>
      <c r="F119" s="61"/>
      <c r="G119" s="61"/>
      <c r="H119" s="6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 s="5" customFormat="1" ht="10.5" customHeight="1">
      <c r="B120" s="1"/>
      <c r="C120" s="132"/>
      <c r="D120" s="132"/>
      <c r="E120" s="132"/>
      <c r="F120" s="132"/>
      <c r="G120" s="57"/>
      <c r="H120" s="13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 s="5" customFormat="1" ht="10.5" customHeight="1">
      <c r="B121" s="1"/>
      <c r="C121" s="132"/>
      <c r="D121" s="132"/>
      <c r="E121" s="132"/>
      <c r="F121" s="132"/>
      <c r="G121" s="45"/>
      <c r="H121" s="13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 s="5" customFormat="1" ht="10.5" customHeight="1">
      <c r="B122" s="1"/>
      <c r="C122" s="134"/>
      <c r="D122" s="134"/>
      <c r="E122" s="134"/>
      <c r="F122" s="134"/>
      <c r="G122" s="134"/>
      <c r="H122" s="13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 s="5" customFormat="1" ht="10.5" customHeight="1">
      <c r="B123" s="1"/>
      <c r="C123" s="134"/>
      <c r="D123" s="134"/>
      <c r="E123" s="134"/>
      <c r="F123" s="134"/>
      <c r="G123" s="134"/>
      <c r="H123" s="13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 s="5" customFormat="1" ht="10.5" customHeight="1">
      <c r="B124" s="1"/>
      <c r="C124" s="134"/>
      <c r="D124" s="134"/>
      <c r="E124" s="134"/>
      <c r="F124" s="134"/>
      <c r="G124" s="134"/>
      <c r="H124" s="13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 s="5" customFormat="1" ht="10.5" customHeight="1">
      <c r="B125" s="1"/>
      <c r="C125" s="134"/>
      <c r="D125" s="134"/>
      <c r="E125" s="134"/>
      <c r="F125" s="134"/>
      <c r="G125" s="134"/>
      <c r="H125" s="13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 s="5" customFormat="1" ht="10.5" customHeight="1">
      <c r="B126" s="1"/>
      <c r="C126" s="134"/>
      <c r="D126" s="134"/>
      <c r="E126" s="134"/>
      <c r="F126" s="134"/>
      <c r="G126" s="134"/>
      <c r="H126" s="13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 s="5" customFormat="1" ht="10.5" customHeight="1">
      <c r="B127" s="1"/>
      <c r="C127" s="134"/>
      <c r="D127" s="134"/>
      <c r="E127" s="134"/>
      <c r="F127" s="134"/>
      <c r="G127" s="134"/>
      <c r="H127" s="13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 s="5" customFormat="1" ht="10.5" customHeight="1">
      <c r="B128" s="1"/>
      <c r="C128" s="132"/>
      <c r="D128" s="132"/>
      <c r="E128" s="132"/>
      <c r="F128" s="132"/>
      <c r="G128" s="57"/>
      <c r="H128" s="13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 s="5" customFormat="1" ht="10.5" customHeight="1">
      <c r="B129" s="1"/>
      <c r="C129" s="132"/>
      <c r="D129" s="132"/>
      <c r="E129" s="132"/>
      <c r="F129" s="132"/>
      <c r="G129" s="45"/>
      <c r="H129" s="13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 s="5" customFormat="1" ht="10.5" customHeight="1">
      <c r="B130" s="1"/>
      <c r="C130" s="132"/>
      <c r="D130" s="132"/>
      <c r="E130" s="132"/>
      <c r="F130" s="132"/>
      <c r="G130" s="57"/>
      <c r="H130" s="13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 s="5" customFormat="1" ht="10.5" customHeight="1">
      <c r="B131" s="1"/>
      <c r="C131" s="132"/>
      <c r="D131" s="132"/>
      <c r="E131" s="132"/>
      <c r="F131" s="132"/>
      <c r="G131" s="45"/>
      <c r="H131" s="13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 s="5" customFormat="1">
      <c r="B132" s="1"/>
      <c r="C132" s="132"/>
      <c r="D132" s="132"/>
      <c r="E132" s="132"/>
      <c r="F132" s="132"/>
      <c r="G132" s="1"/>
      <c r="H132" s="13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 s="5" customFormat="1">
      <c r="B133" s="1"/>
      <c r="C133" s="132"/>
      <c r="D133" s="132"/>
      <c r="E133" s="132"/>
      <c r="F133" s="132"/>
      <c r="G133" s="1"/>
      <c r="H133" s="13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 s="5" customFormat="1">
      <c r="B134" s="1"/>
      <c r="C134" s="132"/>
      <c r="D134" s="132"/>
      <c r="E134" s="132"/>
      <c r="F134" s="132"/>
      <c r="G134" s="1"/>
      <c r="H134" s="13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 s="5" customFormat="1">
      <c r="B135" s="1"/>
      <c r="C135" s="132"/>
      <c r="D135" s="132"/>
      <c r="E135" s="132"/>
      <c r="F135" s="132"/>
      <c r="G135" s="1"/>
      <c r="H135" s="13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 s="5" customFormat="1">
      <c r="B136" s="1"/>
      <c r="C136" s="132"/>
      <c r="D136" s="132"/>
      <c r="E136" s="132"/>
      <c r="F136" s="132"/>
      <c r="G136" s="1"/>
      <c r="H136" s="13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 s="5" customFormat="1">
      <c r="B137" s="1"/>
      <c r="C137" s="132"/>
      <c r="D137" s="132"/>
      <c r="E137" s="132"/>
      <c r="F137" s="132"/>
      <c r="G137" s="1"/>
      <c r="H137" s="13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9" spans="2:29" s="5" customFormat="1">
      <c r="B139" s="1"/>
      <c r="C139" s="134"/>
      <c r="D139" s="134"/>
      <c r="E139" s="134"/>
      <c r="F139" s="134"/>
      <c r="G139" s="134"/>
      <c r="H139" s="13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 s="5" customFormat="1">
      <c r="B140" s="1"/>
      <c r="C140" s="134"/>
      <c r="D140" s="134"/>
      <c r="E140" s="134"/>
      <c r="F140" s="134"/>
      <c r="G140" s="134"/>
      <c r="H140" s="13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 s="5" customFormat="1">
      <c r="B141" s="1"/>
      <c r="C141" s="132"/>
      <c r="D141" s="132"/>
      <c r="E141" s="132"/>
      <c r="F141" s="132"/>
      <c r="G141" s="57"/>
      <c r="H141" s="13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 s="5" customFormat="1">
      <c r="B142" s="1"/>
      <c r="C142" s="132"/>
      <c r="D142" s="132"/>
      <c r="E142" s="132"/>
      <c r="F142" s="132"/>
      <c r="G142" s="45"/>
      <c r="H142" s="13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 s="5" customFormat="1">
      <c r="B143" s="1"/>
      <c r="C143" s="132"/>
      <c r="D143" s="132"/>
      <c r="E143" s="132"/>
      <c r="F143" s="132"/>
      <c r="G143" s="57"/>
      <c r="H143" s="13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 s="5" customFormat="1">
      <c r="B144" s="1"/>
      <c r="C144" s="132"/>
      <c r="D144" s="132"/>
      <c r="E144" s="132"/>
      <c r="F144" s="132"/>
      <c r="G144" s="45"/>
      <c r="H144" s="13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 s="5" customFormat="1">
      <c r="B145" s="1"/>
      <c r="C145" s="132"/>
      <c r="D145" s="132"/>
      <c r="E145" s="132"/>
      <c r="F145" s="132"/>
      <c r="G145" s="1"/>
      <c r="H145" s="13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 s="5" customFormat="1">
      <c r="B146" s="1"/>
      <c r="C146" s="132"/>
      <c r="D146" s="132"/>
      <c r="E146" s="132"/>
      <c r="F146" s="132"/>
      <c r="G146" s="1"/>
      <c r="H146" s="13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 s="5" customFormat="1">
      <c r="B147" s="1"/>
      <c r="C147" s="132"/>
      <c r="D147" s="132"/>
      <c r="E147" s="132"/>
      <c r="F147" s="132"/>
      <c r="G147" s="1"/>
      <c r="H147" s="13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 s="5" customFormat="1">
      <c r="B148" s="1"/>
      <c r="C148" s="132"/>
      <c r="D148" s="132"/>
      <c r="E148" s="132"/>
      <c r="F148" s="132"/>
      <c r="G148" s="1"/>
      <c r="H148" s="13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 s="5" customFormat="1">
      <c r="B149" s="1"/>
      <c r="C149" s="132"/>
      <c r="D149" s="132"/>
      <c r="E149" s="132"/>
      <c r="F149" s="132"/>
      <c r="G149" s="1"/>
      <c r="H149" s="13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 s="5" customFormat="1">
      <c r="B150" s="1"/>
      <c r="C150" s="132"/>
      <c r="D150" s="132"/>
      <c r="E150" s="132"/>
      <c r="F150" s="132"/>
      <c r="G150" s="1"/>
      <c r="H150" s="13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3" spans="2:29" s="5" customFormat="1">
      <c r="B153" s="1"/>
      <c r="C153" s="135"/>
      <c r="D153" s="135"/>
      <c r="E153" s="135"/>
      <c r="F153" s="135"/>
      <c r="G153" s="135"/>
      <c r="H153" s="135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 s="5" customFormat="1">
      <c r="B154" s="1"/>
      <c r="C154" s="136"/>
      <c r="D154" s="136"/>
      <c r="E154" s="136"/>
      <c r="F154" s="136"/>
      <c r="G154" s="62"/>
      <c r="H154" s="6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 s="5" customFormat="1">
      <c r="B155" s="1"/>
      <c r="C155" s="136"/>
      <c r="D155" s="136"/>
      <c r="E155" s="136"/>
      <c r="F155" s="136"/>
      <c r="G155" s="62"/>
      <c r="H155" s="6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 s="5" customFormat="1">
      <c r="B156" s="1"/>
      <c r="C156" s="63"/>
      <c r="D156" s="62"/>
      <c r="E156" s="63"/>
      <c r="F156" s="63"/>
      <c r="G156" s="63"/>
      <c r="H156" s="6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 s="5" customFormat="1">
      <c r="B157" s="1"/>
      <c r="C157" s="52"/>
      <c r="D157" s="53"/>
      <c r="E157" s="52"/>
      <c r="F157" s="52"/>
      <c r="G157" s="53"/>
      <c r="H157" s="5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 s="5" customFormat="1">
      <c r="B158" s="1"/>
      <c r="C158" s="52"/>
      <c r="D158" s="53"/>
      <c r="E158" s="54"/>
      <c r="F158" s="54"/>
      <c r="G158" s="55"/>
      <c r="H158" s="6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 s="5" customFormat="1">
      <c r="B159" s="1"/>
      <c r="C159" s="52"/>
      <c r="D159" s="53"/>
      <c r="E159" s="54"/>
      <c r="F159" s="54"/>
      <c r="G159" s="55"/>
      <c r="H159" s="6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 s="5" customFormat="1">
      <c r="B160" s="1"/>
      <c r="C160" s="52"/>
      <c r="D160" s="53"/>
      <c r="E160" s="54"/>
      <c r="F160" s="54"/>
      <c r="G160" s="55"/>
      <c r="H160" s="6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 s="5" customFormat="1">
      <c r="B161" s="1"/>
      <c r="C161" s="52"/>
      <c r="D161" s="53"/>
      <c r="E161" s="54"/>
      <c r="F161" s="54"/>
      <c r="G161" s="55"/>
      <c r="H161" s="6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 s="5" customFormat="1">
      <c r="B162" s="1"/>
      <c r="C162" s="52"/>
      <c r="D162" s="53"/>
      <c r="E162" s="54"/>
      <c r="F162" s="54"/>
      <c r="G162" s="55"/>
      <c r="H162" s="6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 s="5" customFormat="1">
      <c r="B163" s="1"/>
      <c r="C163" s="52"/>
      <c r="D163" s="53"/>
      <c r="E163" s="54"/>
      <c r="F163" s="54"/>
      <c r="G163" s="55"/>
      <c r="H163" s="6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 s="5" customFormat="1">
      <c r="B164" s="1"/>
      <c r="C164" s="52"/>
      <c r="D164" s="53"/>
      <c r="E164" s="54"/>
      <c r="F164" s="54"/>
      <c r="G164" s="55"/>
      <c r="H164" s="6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 s="5" customFormat="1">
      <c r="B165" s="1"/>
      <c r="C165" s="52"/>
      <c r="D165" s="53"/>
      <c r="E165" s="54"/>
      <c r="F165" s="54"/>
      <c r="G165" s="55"/>
      <c r="H165" s="6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 s="5" customFormat="1">
      <c r="B166" s="1"/>
      <c r="C166" s="52"/>
      <c r="D166" s="53"/>
      <c r="E166" s="54"/>
      <c r="F166" s="54"/>
      <c r="G166" s="55"/>
      <c r="H166" s="6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 s="5" customFormat="1">
      <c r="B167" s="1"/>
      <c r="C167" s="52"/>
      <c r="D167" s="53"/>
      <c r="E167" s="54"/>
      <c r="F167" s="54"/>
      <c r="G167" s="55"/>
      <c r="H167" s="6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 s="5" customFormat="1">
      <c r="B168" s="1"/>
      <c r="C168" s="52"/>
      <c r="D168" s="53"/>
      <c r="E168" s="54"/>
      <c r="F168" s="54"/>
      <c r="G168" s="55"/>
      <c r="H168" s="6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 s="5" customFormat="1">
      <c r="B169" s="1"/>
      <c r="C169" s="135"/>
      <c r="D169" s="135"/>
      <c r="E169" s="135"/>
      <c r="F169" s="135"/>
      <c r="G169" s="61"/>
      <c r="H169" s="6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 s="5" customFormat="1">
      <c r="B170" s="1"/>
      <c r="C170" s="135"/>
      <c r="D170" s="135"/>
      <c r="E170" s="135"/>
      <c r="F170" s="135"/>
      <c r="G170" s="135"/>
      <c r="H170" s="135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 s="5" customFormat="1">
      <c r="B171" s="1"/>
      <c r="C171" s="44"/>
      <c r="D171" s="44"/>
      <c r="E171" s="44"/>
      <c r="F171" s="44"/>
      <c r="G171" s="57"/>
      <c r="H171" s="4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 s="5" customFormat="1">
      <c r="B172" s="1"/>
      <c r="C172" s="44"/>
      <c r="D172" s="44"/>
      <c r="E172" s="44"/>
      <c r="F172" s="44"/>
      <c r="G172" s="45"/>
      <c r="H172" s="4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</sheetData>
  <mergeCells count="54">
    <mergeCell ref="C20:H20"/>
    <mergeCell ref="C24:G24"/>
    <mergeCell ref="C30:H30"/>
    <mergeCell ref="C33:G33"/>
    <mergeCell ref="C2:H2"/>
    <mergeCell ref="C3:D3"/>
    <mergeCell ref="C4:H4"/>
    <mergeCell ref="C25:H25"/>
    <mergeCell ref="C29:G29"/>
    <mergeCell ref="C132:F133"/>
    <mergeCell ref="H132:H133"/>
    <mergeCell ref="C120:F121"/>
    <mergeCell ref="H120:H121"/>
    <mergeCell ref="C122:H125"/>
    <mergeCell ref="C126:H127"/>
    <mergeCell ref="C128:F129"/>
    <mergeCell ref="H128:H129"/>
    <mergeCell ref="C130:F131"/>
    <mergeCell ref="H130:H131"/>
    <mergeCell ref="C145:F146"/>
    <mergeCell ref="H145:H146"/>
    <mergeCell ref="C147:F148"/>
    <mergeCell ref="H147:H148"/>
    <mergeCell ref="C134:F135"/>
    <mergeCell ref="H134:H135"/>
    <mergeCell ref="C136:F137"/>
    <mergeCell ref="H136:H137"/>
    <mergeCell ref="C139:H140"/>
    <mergeCell ref="C141:F142"/>
    <mergeCell ref="H141:H142"/>
    <mergeCell ref="C170:H170"/>
    <mergeCell ref="C6:G6"/>
    <mergeCell ref="C7:H7"/>
    <mergeCell ref="C10:G10"/>
    <mergeCell ref="C11:H11"/>
    <mergeCell ref="C16:G16"/>
    <mergeCell ref="C17:H17"/>
    <mergeCell ref="C19:G19"/>
    <mergeCell ref="C149:F150"/>
    <mergeCell ref="H149:H150"/>
    <mergeCell ref="C153:H153"/>
    <mergeCell ref="C154:F154"/>
    <mergeCell ref="C155:F155"/>
    <mergeCell ref="C169:F169"/>
    <mergeCell ref="C143:F144"/>
    <mergeCell ref="H143:H144"/>
    <mergeCell ref="C45:G45"/>
    <mergeCell ref="C34:H34"/>
    <mergeCell ref="C36:G36"/>
    <mergeCell ref="C37:H37"/>
    <mergeCell ref="C39:G39"/>
    <mergeCell ref="C40:H40"/>
    <mergeCell ref="C42:G42"/>
    <mergeCell ref="C43:H43"/>
  </mergeCells>
  <pageMargins left="0.7" right="0.7" top="0.75" bottom="0.75" header="0.3" footer="0.3"/>
  <pageSetup scale="73" orientation="portrait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140"/>
  <sheetViews>
    <sheetView zoomScale="70" zoomScaleNormal="70" zoomScaleSheetLayoutView="85" workbookViewId="0">
      <selection activeCell="G16" sqref="G16"/>
    </sheetView>
  </sheetViews>
  <sheetFormatPr baseColWidth="10" defaultColWidth="11.42578125" defaultRowHeight="15.75"/>
  <cols>
    <col min="1" max="1" width="2.85546875" style="5" customWidth="1"/>
    <col min="2" max="2" width="0" style="1" hidden="1" customWidth="1"/>
    <col min="3" max="3" width="8.140625" style="3" customWidth="1"/>
    <col min="4" max="4" width="105.7109375" style="2" customWidth="1"/>
    <col min="5" max="6" width="20.7109375" style="3" customWidth="1"/>
    <col min="7" max="8" width="20.7109375" style="1" customWidth="1"/>
    <col min="9" max="9" width="8.85546875" style="5" customWidth="1"/>
    <col min="10" max="10" width="11.42578125" style="1"/>
    <col min="11" max="11" width="16" style="1" bestFit="1" customWidth="1"/>
    <col min="12" max="12" width="22.85546875" style="1" customWidth="1"/>
    <col min="13" max="13" width="12.140625" style="1" customWidth="1"/>
    <col min="14" max="14" width="11.28515625" style="1" customWidth="1"/>
    <col min="15" max="15" width="30.5703125" style="1" customWidth="1"/>
    <col min="16" max="16384" width="11.42578125" style="1"/>
  </cols>
  <sheetData>
    <row r="1" spans="1:29" s="5" customFormat="1">
      <c r="C1" s="15"/>
      <c r="D1" s="16"/>
      <c r="E1" s="15"/>
      <c r="F1" s="15"/>
    </row>
    <row r="2" spans="1:29" ht="25.5" customHeight="1">
      <c r="C2" s="126" t="s">
        <v>293</v>
      </c>
      <c r="D2" s="127"/>
      <c r="E2" s="127"/>
      <c r="F2" s="127"/>
      <c r="G2" s="127"/>
      <c r="H2" s="128"/>
    </row>
    <row r="3" spans="1:29" ht="25.5" customHeight="1">
      <c r="C3" s="147" t="s">
        <v>25</v>
      </c>
      <c r="D3" s="148"/>
      <c r="E3" s="88" t="s">
        <v>7</v>
      </c>
      <c r="F3" s="88" t="s">
        <v>6</v>
      </c>
      <c r="G3" s="89" t="s">
        <v>8</v>
      </c>
      <c r="H3" s="88" t="s">
        <v>19</v>
      </c>
    </row>
    <row r="4" spans="1:29" s="77" customFormat="1" ht="20.100000000000001" customHeight="1">
      <c r="A4" s="76"/>
      <c r="B4" s="78" t="s">
        <v>6</v>
      </c>
      <c r="C4" s="137" t="s">
        <v>78</v>
      </c>
      <c r="D4" s="138"/>
      <c r="E4" s="138"/>
      <c r="F4" s="138"/>
      <c r="G4" s="138"/>
      <c r="H4" s="139"/>
      <c r="I4" s="76"/>
    </row>
    <row r="5" spans="1:29" s="5" customFormat="1" ht="20.100000000000001" customHeight="1">
      <c r="B5" s="12"/>
      <c r="C5" s="75">
        <v>1</v>
      </c>
      <c r="D5" s="47" t="s">
        <v>75</v>
      </c>
      <c r="E5" s="48">
        <v>30</v>
      </c>
      <c r="F5" s="46" t="s">
        <v>9</v>
      </c>
      <c r="G5" s="87"/>
      <c r="H5" s="74">
        <f>E5*G5</f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5" customFormat="1" ht="31.5" customHeight="1">
      <c r="B6" s="12"/>
      <c r="C6" s="75">
        <v>2</v>
      </c>
      <c r="D6" s="47" t="s">
        <v>76</v>
      </c>
      <c r="E6" s="48">
        <v>10</v>
      </c>
      <c r="F6" s="46" t="s">
        <v>9</v>
      </c>
      <c r="G6" s="87"/>
      <c r="H6" s="74">
        <f>E6*G6</f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5" customFormat="1" ht="31.5" customHeight="1">
      <c r="B7" s="93"/>
      <c r="C7" s="75">
        <v>3</v>
      </c>
      <c r="D7" s="47" t="s">
        <v>77</v>
      </c>
      <c r="E7" s="48">
        <v>20</v>
      </c>
      <c r="F7" s="46" t="s">
        <v>9</v>
      </c>
      <c r="G7" s="87"/>
      <c r="H7" s="74">
        <f>E7*G7</f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s="5" customFormat="1" ht="31.5" customHeight="1">
      <c r="B8" s="93"/>
      <c r="C8" s="75">
        <v>4</v>
      </c>
      <c r="D8" s="47" t="s">
        <v>101</v>
      </c>
      <c r="E8" s="48">
        <v>1</v>
      </c>
      <c r="F8" s="46" t="s">
        <v>27</v>
      </c>
      <c r="G8" s="87"/>
      <c r="H8" s="74">
        <f>E8*G8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s="5" customFormat="1" ht="31.5" customHeight="1">
      <c r="B9" s="93"/>
      <c r="C9" s="75">
        <v>5</v>
      </c>
      <c r="D9" s="47" t="s">
        <v>102</v>
      </c>
      <c r="E9" s="48">
        <v>1</v>
      </c>
      <c r="F9" s="46" t="s">
        <v>27</v>
      </c>
      <c r="G9" s="87"/>
      <c r="H9" s="74">
        <f>E9*G9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0.100000000000001" customHeight="1">
      <c r="C10" s="149"/>
      <c r="D10" s="149"/>
      <c r="E10" s="149"/>
      <c r="F10" s="149"/>
      <c r="G10" s="149"/>
      <c r="H10" s="86">
        <f>SUM(H5:H9)</f>
        <v>0</v>
      </c>
    </row>
    <row r="11" spans="1:29" s="5" customFormat="1">
      <c r="B11" s="1"/>
      <c r="C11" s="120"/>
      <c r="D11" s="121"/>
      <c r="E11" s="121"/>
      <c r="F11" s="121"/>
      <c r="G11" s="121"/>
      <c r="H11" s="12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s="5" customFormat="1">
      <c r="B12" s="1"/>
      <c r="C12" s="52"/>
      <c r="D12" s="53"/>
      <c r="E12" s="54"/>
      <c r="F12" s="54"/>
      <c r="G12" s="55"/>
      <c r="H12" s="6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s="5" customFormat="1" ht="30" customHeight="1">
      <c r="B13" s="1"/>
      <c r="C13" s="123" t="s">
        <v>11</v>
      </c>
      <c r="D13" s="124"/>
      <c r="E13" s="124"/>
      <c r="F13" s="124"/>
      <c r="G13" s="125"/>
      <c r="H13" s="103">
        <f>H10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5" customFormat="1">
      <c r="B14" s="1"/>
      <c r="C14" s="62"/>
      <c r="D14" s="62"/>
      <c r="E14" s="62"/>
      <c r="F14" s="62"/>
      <c r="G14" s="62"/>
      <c r="H14" s="6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s="5" customFormat="1">
      <c r="B15" s="1"/>
      <c r="C15" s="62"/>
      <c r="D15" s="62"/>
      <c r="E15" s="62"/>
      <c r="F15" s="62"/>
      <c r="G15" s="62"/>
      <c r="H15" s="6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s="5" customFormat="1">
      <c r="B16" s="1"/>
      <c r="C16" s="63"/>
      <c r="D16" s="62"/>
      <c r="E16" s="63"/>
      <c r="F16" s="63"/>
      <c r="G16" s="63"/>
      <c r="H16" s="6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2:29" s="5" customFormat="1">
      <c r="B17" s="1"/>
      <c r="C17" s="52"/>
      <c r="D17" s="53"/>
      <c r="E17" s="52"/>
      <c r="F17" s="52"/>
      <c r="G17" s="53"/>
      <c r="H17" s="5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2:29" s="5" customFormat="1">
      <c r="B18" s="1"/>
      <c r="C18" s="52"/>
      <c r="D18" s="53"/>
      <c r="E18" s="54"/>
      <c r="F18" s="54"/>
      <c r="G18" s="55"/>
      <c r="H18" s="6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2:29" s="5" customFormat="1">
      <c r="B19" s="1"/>
      <c r="C19" s="52"/>
      <c r="D19" s="53"/>
      <c r="E19" s="54"/>
      <c r="F19" s="54"/>
      <c r="G19" s="55"/>
      <c r="H19" s="6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2:29" s="5" customFormat="1">
      <c r="B20" s="1"/>
      <c r="C20" s="52"/>
      <c r="D20" s="53"/>
      <c r="E20" s="54"/>
      <c r="F20" s="54"/>
      <c r="G20" s="55"/>
      <c r="H20" s="6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2:29" s="5" customFormat="1">
      <c r="B21" s="1"/>
      <c r="C21" s="52"/>
      <c r="D21" s="53"/>
      <c r="E21" s="54"/>
      <c r="F21" s="54"/>
      <c r="G21" s="55"/>
      <c r="H21" s="6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2:29" s="5" customFormat="1">
      <c r="B22" s="1"/>
      <c r="C22" s="52"/>
      <c r="D22" s="53"/>
      <c r="E22" s="54"/>
      <c r="F22" s="54"/>
      <c r="G22" s="55"/>
      <c r="H22" s="6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2:29" s="5" customFormat="1">
      <c r="B23" s="1"/>
      <c r="C23" s="52"/>
      <c r="D23" s="53"/>
      <c r="E23" s="54"/>
      <c r="F23" s="54"/>
      <c r="G23" s="55"/>
      <c r="H23" s="6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2:29" s="5" customFormat="1">
      <c r="B24" s="1"/>
      <c r="C24" s="53"/>
      <c r="D24" s="53"/>
      <c r="E24" s="53"/>
      <c r="F24" s="53"/>
      <c r="G24" s="55"/>
      <c r="H24" s="6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2:29" s="5" customFormat="1">
      <c r="B25" s="1"/>
      <c r="C25" s="61"/>
      <c r="D25" s="61"/>
      <c r="E25" s="61"/>
      <c r="F25" s="61"/>
      <c r="G25" s="61"/>
      <c r="H25" s="6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2:29" s="5" customFormat="1">
      <c r="B26" s="1"/>
      <c r="C26" s="62"/>
      <c r="D26" s="62"/>
      <c r="E26" s="62"/>
      <c r="F26" s="62"/>
      <c r="G26" s="62"/>
      <c r="H26" s="7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2:29" s="5" customFormat="1">
      <c r="B27" s="1"/>
      <c r="C27" s="62"/>
      <c r="D27" s="62"/>
      <c r="E27" s="62"/>
      <c r="F27" s="62"/>
      <c r="G27" s="62"/>
      <c r="H27" s="6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2:29" s="5" customFormat="1">
      <c r="B28" s="1"/>
      <c r="C28" s="63"/>
      <c r="D28" s="62"/>
      <c r="E28" s="63"/>
      <c r="F28" s="63"/>
      <c r="G28" s="63"/>
      <c r="H28" s="6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2:29" s="5" customFormat="1">
      <c r="B29" s="1"/>
      <c r="C29" s="52"/>
      <c r="D29" s="53"/>
      <c r="E29" s="52"/>
      <c r="F29" s="52"/>
      <c r="G29" s="53"/>
      <c r="H29" s="5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2:29" s="5" customFormat="1">
      <c r="B30" s="1"/>
      <c r="C30" s="52"/>
      <c r="D30" s="53"/>
      <c r="E30" s="54"/>
      <c r="F30" s="54"/>
      <c r="G30" s="55"/>
      <c r="H30" s="6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2:29" s="5" customFormat="1">
      <c r="B31" s="1"/>
      <c r="C31" s="52"/>
      <c r="D31" s="53"/>
      <c r="E31" s="54"/>
      <c r="F31" s="54"/>
      <c r="G31" s="55"/>
      <c r="H31" s="6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2:29" s="5" customFormat="1">
      <c r="B32" s="1"/>
      <c r="C32" s="52"/>
      <c r="D32" s="53"/>
      <c r="E32" s="54"/>
      <c r="F32" s="54"/>
      <c r="G32" s="55"/>
      <c r="H32" s="6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 s="5" customFormat="1">
      <c r="B33" s="1"/>
      <c r="C33" s="52"/>
      <c r="D33" s="53"/>
      <c r="E33" s="54"/>
      <c r="F33" s="54"/>
      <c r="G33" s="55"/>
      <c r="H33" s="6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2:29" s="5" customFormat="1">
      <c r="B34" s="1"/>
      <c r="C34" s="52"/>
      <c r="D34" s="53"/>
      <c r="E34" s="54"/>
      <c r="F34" s="54"/>
      <c r="G34" s="55"/>
      <c r="H34" s="6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 s="5" customFormat="1">
      <c r="B35" s="1"/>
      <c r="C35" s="52"/>
      <c r="D35" s="53"/>
      <c r="E35" s="54"/>
      <c r="F35" s="54"/>
      <c r="G35" s="55"/>
      <c r="H35" s="6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 s="5" customFormat="1">
      <c r="B36" s="1"/>
      <c r="C36" s="52"/>
      <c r="D36" s="53"/>
      <c r="E36" s="54"/>
      <c r="F36" s="54"/>
      <c r="G36" s="55"/>
      <c r="H36" s="6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 s="5" customFormat="1">
      <c r="B37" s="1"/>
      <c r="C37" s="53"/>
      <c r="D37" s="53"/>
      <c r="E37" s="53"/>
      <c r="F37" s="53"/>
      <c r="G37" s="55"/>
      <c r="H37" s="5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 s="5" customFormat="1">
      <c r="B38" s="1"/>
      <c r="C38" s="61"/>
      <c r="D38" s="61"/>
      <c r="E38" s="61"/>
      <c r="F38" s="61"/>
      <c r="G38" s="61"/>
      <c r="H38" s="6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 s="5" customFormat="1">
      <c r="B39" s="1"/>
      <c r="C39" s="62"/>
      <c r="D39" s="62"/>
      <c r="E39" s="62"/>
      <c r="F39" s="62"/>
      <c r="G39" s="62"/>
      <c r="H39" s="6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 s="5" customFormat="1">
      <c r="B40" s="1"/>
      <c r="C40" s="62"/>
      <c r="D40" s="62"/>
      <c r="E40" s="62"/>
      <c r="F40" s="62"/>
      <c r="G40" s="62"/>
      <c r="H40" s="6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 s="5" customFormat="1">
      <c r="B41" s="1"/>
      <c r="C41" s="63"/>
      <c r="D41" s="62"/>
      <c r="E41" s="63"/>
      <c r="F41" s="63"/>
      <c r="G41" s="63"/>
      <c r="H41" s="6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 s="5" customFormat="1">
      <c r="B42" s="1"/>
      <c r="C42" s="52"/>
      <c r="D42" s="53"/>
      <c r="E42" s="52"/>
      <c r="F42" s="52"/>
      <c r="G42" s="53"/>
      <c r="H42" s="5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 s="5" customFormat="1">
      <c r="B43" s="1"/>
      <c r="C43" s="52"/>
      <c r="D43" s="53"/>
      <c r="E43" s="54"/>
      <c r="F43" s="54"/>
      <c r="G43" s="55"/>
      <c r="H43" s="6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 s="5" customFormat="1">
      <c r="B44" s="1"/>
      <c r="C44" s="52"/>
      <c r="D44" s="53"/>
      <c r="E44" s="54"/>
      <c r="F44" s="54"/>
      <c r="G44" s="55"/>
      <c r="H44" s="6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 s="5" customFormat="1">
      <c r="B45" s="1"/>
      <c r="C45" s="52"/>
      <c r="D45" s="53"/>
      <c r="E45" s="54"/>
      <c r="F45" s="54"/>
      <c r="G45" s="55"/>
      <c r="H45" s="6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 s="5" customFormat="1">
      <c r="B46" s="1"/>
      <c r="C46" s="52"/>
      <c r="D46" s="53"/>
      <c r="E46" s="54"/>
      <c r="F46" s="54"/>
      <c r="G46" s="55"/>
      <c r="H46" s="6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 s="5" customFormat="1">
      <c r="B47" s="1"/>
      <c r="C47" s="52"/>
      <c r="D47" s="53"/>
      <c r="E47" s="54"/>
      <c r="F47" s="54"/>
      <c r="G47" s="55"/>
      <c r="H47" s="6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 s="5" customFormat="1">
      <c r="B48" s="1"/>
      <c r="C48" s="52"/>
      <c r="D48" s="53"/>
      <c r="E48" s="54"/>
      <c r="F48" s="54"/>
      <c r="G48" s="55"/>
      <c r="H48" s="6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 s="5" customFormat="1">
      <c r="B49" s="1"/>
      <c r="C49" s="52"/>
      <c r="D49" s="53"/>
      <c r="E49" s="54"/>
      <c r="F49" s="54"/>
      <c r="G49" s="55"/>
      <c r="H49" s="6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 s="5" customFormat="1">
      <c r="B50" s="1"/>
      <c r="C50" s="102"/>
      <c r="D50" s="68"/>
      <c r="E50" s="102"/>
      <c r="F50" s="102"/>
      <c r="G50" s="61"/>
      <c r="H50" s="6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 s="5" customFormat="1">
      <c r="B51" s="1"/>
      <c r="C51" s="61"/>
      <c r="D51" s="61"/>
      <c r="E51" s="61"/>
      <c r="F51" s="61"/>
      <c r="G51" s="61"/>
      <c r="H51" s="6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 s="5" customFormat="1">
      <c r="B52" s="1"/>
      <c r="C52" s="62"/>
      <c r="D52" s="62"/>
      <c r="E52" s="62"/>
      <c r="F52" s="62"/>
      <c r="G52" s="62"/>
      <c r="H52" s="6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 s="5" customFormat="1">
      <c r="B53" s="1"/>
      <c r="C53" s="62"/>
      <c r="D53" s="62"/>
      <c r="E53" s="62"/>
      <c r="F53" s="62"/>
      <c r="G53" s="62"/>
      <c r="H53" s="6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 s="5" customFormat="1">
      <c r="B54" s="1"/>
      <c r="C54" s="62"/>
      <c r="D54" s="62"/>
      <c r="E54" s="62"/>
      <c r="F54" s="62"/>
      <c r="G54" s="62"/>
      <c r="H54" s="6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 s="5" customFormat="1">
      <c r="B55" s="1"/>
      <c r="C55" s="63"/>
      <c r="D55" s="62"/>
      <c r="E55" s="63"/>
      <c r="F55" s="63"/>
      <c r="G55" s="63"/>
      <c r="H55" s="6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 s="5" customFormat="1">
      <c r="B56" s="1"/>
      <c r="C56" s="52"/>
      <c r="D56" s="53"/>
      <c r="E56" s="52"/>
      <c r="F56" s="52"/>
      <c r="G56" s="53"/>
      <c r="H56" s="5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 s="5" customFormat="1">
      <c r="B57" s="1"/>
      <c r="C57" s="52"/>
      <c r="D57" s="53"/>
      <c r="E57" s="54"/>
      <c r="F57" s="54"/>
      <c r="G57" s="55"/>
      <c r="H57" s="6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 s="5" customFormat="1">
      <c r="B58" s="1"/>
      <c r="C58" s="52"/>
      <c r="D58" s="53"/>
      <c r="E58" s="54"/>
      <c r="F58" s="54"/>
      <c r="G58" s="55"/>
      <c r="H58" s="6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 s="5" customFormat="1">
      <c r="B59" s="1"/>
      <c r="C59" s="52"/>
      <c r="D59" s="53"/>
      <c r="E59" s="54"/>
      <c r="F59" s="54"/>
      <c r="G59" s="55"/>
      <c r="H59" s="6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 s="5" customFormat="1">
      <c r="B60" s="1"/>
      <c r="C60" s="52"/>
      <c r="D60" s="53"/>
      <c r="E60" s="54"/>
      <c r="F60" s="54"/>
      <c r="G60" s="55"/>
      <c r="H60" s="6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 s="5" customFormat="1">
      <c r="B61" s="1"/>
      <c r="C61" s="52"/>
      <c r="D61" s="53"/>
      <c r="E61" s="54"/>
      <c r="F61" s="54"/>
      <c r="G61" s="55"/>
      <c r="H61" s="6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 s="5" customFormat="1">
      <c r="B62" s="1"/>
      <c r="C62" s="52"/>
      <c r="D62" s="53"/>
      <c r="E62" s="54"/>
      <c r="F62" s="54"/>
      <c r="G62" s="55"/>
      <c r="H62" s="6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 s="5" customFormat="1">
      <c r="B63" s="1"/>
      <c r="C63" s="53"/>
      <c r="D63" s="53"/>
      <c r="E63" s="53"/>
      <c r="F63" s="53"/>
      <c r="G63" s="55"/>
      <c r="H63" s="5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 s="5" customFormat="1">
      <c r="B64" s="1"/>
      <c r="C64" s="61"/>
      <c r="D64" s="61"/>
      <c r="E64" s="61"/>
      <c r="F64" s="61"/>
      <c r="G64" s="61"/>
      <c r="H64" s="6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 s="5" customFormat="1">
      <c r="B65" s="1"/>
      <c r="C65" s="62"/>
      <c r="D65" s="62"/>
      <c r="E65" s="62"/>
      <c r="F65" s="62"/>
      <c r="G65" s="62"/>
      <c r="H65" s="6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 s="5" customFormat="1">
      <c r="B66" s="1"/>
      <c r="C66" s="62"/>
      <c r="D66" s="62"/>
      <c r="E66" s="62"/>
      <c r="F66" s="62"/>
      <c r="G66" s="62"/>
      <c r="H66" s="6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 s="5" customFormat="1">
      <c r="B67" s="1"/>
      <c r="C67" s="63"/>
      <c r="D67" s="62"/>
      <c r="E67" s="63"/>
      <c r="F67" s="63"/>
      <c r="G67" s="63"/>
      <c r="H67" s="6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 s="5" customFormat="1">
      <c r="B68" s="1"/>
      <c r="C68" s="52"/>
      <c r="D68" s="53"/>
      <c r="E68" s="52"/>
      <c r="F68" s="52"/>
      <c r="G68" s="53"/>
      <c r="H68" s="5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 s="5" customFormat="1">
      <c r="B69" s="1"/>
      <c r="C69" s="52"/>
      <c r="D69" s="53"/>
      <c r="E69" s="54"/>
      <c r="F69" s="54"/>
      <c r="G69" s="55"/>
      <c r="H69" s="6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 s="5" customFormat="1">
      <c r="B70" s="1"/>
      <c r="C70" s="52"/>
      <c r="D70" s="53"/>
      <c r="E70" s="54"/>
      <c r="F70" s="54"/>
      <c r="G70" s="55"/>
      <c r="H70" s="6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 s="5" customFormat="1">
      <c r="B71" s="1"/>
      <c r="C71" s="52"/>
      <c r="D71" s="53"/>
      <c r="E71" s="54"/>
      <c r="F71" s="54"/>
      <c r="G71" s="55"/>
      <c r="H71" s="6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 s="5" customFormat="1">
      <c r="B72" s="1"/>
      <c r="C72" s="52"/>
      <c r="D72" s="53"/>
      <c r="E72" s="54"/>
      <c r="F72" s="54"/>
      <c r="G72" s="55"/>
      <c r="H72" s="6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 s="5" customFormat="1">
      <c r="B73" s="1"/>
      <c r="C73" s="52"/>
      <c r="D73" s="53"/>
      <c r="E73" s="54"/>
      <c r="F73" s="54"/>
      <c r="G73" s="55"/>
      <c r="H73" s="6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 s="5" customFormat="1">
      <c r="B74" s="1"/>
      <c r="C74" s="53"/>
      <c r="D74" s="53"/>
      <c r="E74" s="53"/>
      <c r="F74" s="53"/>
      <c r="G74" s="55"/>
      <c r="H74" s="5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 s="5" customFormat="1">
      <c r="B75" s="1"/>
      <c r="C75" s="61"/>
      <c r="D75" s="61"/>
      <c r="E75" s="61"/>
      <c r="F75" s="61"/>
      <c r="G75" s="61"/>
      <c r="H75" s="6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 s="5" customFormat="1">
      <c r="B76" s="1"/>
      <c r="C76" s="62"/>
      <c r="D76" s="62"/>
      <c r="E76" s="62"/>
      <c r="F76" s="62"/>
      <c r="G76" s="62"/>
      <c r="H76" s="6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 s="5" customFormat="1">
      <c r="B77" s="1"/>
      <c r="C77" s="62"/>
      <c r="D77" s="62"/>
      <c r="E77" s="62"/>
      <c r="F77" s="62"/>
      <c r="G77" s="62"/>
      <c r="H77" s="6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 s="5" customFormat="1">
      <c r="B78" s="1"/>
      <c r="C78" s="63"/>
      <c r="D78" s="62"/>
      <c r="E78" s="63"/>
      <c r="F78" s="63"/>
      <c r="G78" s="63"/>
      <c r="H78" s="6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 s="5" customFormat="1">
      <c r="B79" s="1"/>
      <c r="C79" s="52"/>
      <c r="D79" s="53"/>
      <c r="E79" s="52"/>
      <c r="F79" s="52"/>
      <c r="G79" s="53"/>
      <c r="H79" s="5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 s="5" customFormat="1">
      <c r="B80" s="1"/>
      <c r="C80" s="52"/>
      <c r="D80" s="53"/>
      <c r="E80" s="54"/>
      <c r="F80" s="54"/>
      <c r="G80" s="55"/>
      <c r="H80" s="6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 s="5" customFormat="1">
      <c r="B81" s="1"/>
      <c r="C81" s="52"/>
      <c r="D81" s="53"/>
      <c r="E81" s="54"/>
      <c r="F81" s="54"/>
      <c r="G81" s="55"/>
      <c r="H81" s="6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 s="5" customFormat="1">
      <c r="B82" s="1"/>
      <c r="C82" s="52"/>
      <c r="D82" s="53"/>
      <c r="E82" s="54"/>
      <c r="F82" s="54"/>
      <c r="G82" s="55"/>
      <c r="H82" s="6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 s="5" customFormat="1">
      <c r="B83" s="1"/>
      <c r="C83" s="52"/>
      <c r="D83" s="53"/>
      <c r="E83" s="54"/>
      <c r="F83" s="54"/>
      <c r="G83" s="55"/>
      <c r="H83" s="6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 s="5" customFormat="1">
      <c r="B84" s="1"/>
      <c r="C84" s="52"/>
      <c r="D84" s="53"/>
      <c r="E84" s="54"/>
      <c r="F84" s="54"/>
      <c r="G84" s="55"/>
      <c r="H84" s="6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 s="5" customFormat="1">
      <c r="B85" s="1"/>
      <c r="C85" s="52"/>
      <c r="D85" s="53"/>
      <c r="E85" s="54"/>
      <c r="F85" s="54"/>
      <c r="G85" s="55"/>
      <c r="H85" s="6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 s="5" customFormat="1">
      <c r="B86" s="1"/>
      <c r="C86" s="61"/>
      <c r="D86" s="61"/>
      <c r="E86" s="61"/>
      <c r="F86" s="61"/>
      <c r="G86" s="61"/>
      <c r="H86" s="6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 s="5" customFormat="1">
      <c r="B87" s="1"/>
      <c r="C87" s="61"/>
      <c r="D87" s="61"/>
      <c r="E87" s="61"/>
      <c r="F87" s="61"/>
      <c r="G87" s="61"/>
      <c r="H87" s="6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 s="5" customFormat="1" ht="10.5" customHeight="1">
      <c r="B88" s="1"/>
      <c r="C88" s="132"/>
      <c r="D88" s="132"/>
      <c r="E88" s="132"/>
      <c r="F88" s="132"/>
      <c r="G88" s="57"/>
      <c r="H88" s="13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 s="5" customFormat="1" ht="10.5" customHeight="1">
      <c r="B89" s="1"/>
      <c r="C89" s="132"/>
      <c r="D89" s="132"/>
      <c r="E89" s="132"/>
      <c r="F89" s="132"/>
      <c r="G89" s="45"/>
      <c r="H89" s="13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 s="5" customFormat="1" ht="10.5" customHeight="1">
      <c r="B90" s="1"/>
      <c r="C90" s="134"/>
      <c r="D90" s="134"/>
      <c r="E90" s="134"/>
      <c r="F90" s="134"/>
      <c r="G90" s="134"/>
      <c r="H90" s="13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 s="5" customFormat="1" ht="10.5" customHeight="1">
      <c r="B91" s="1"/>
      <c r="C91" s="134"/>
      <c r="D91" s="134"/>
      <c r="E91" s="134"/>
      <c r="F91" s="134"/>
      <c r="G91" s="134"/>
      <c r="H91" s="13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 s="5" customFormat="1" ht="10.5" customHeight="1">
      <c r="B92" s="1"/>
      <c r="C92" s="134"/>
      <c r="D92" s="134"/>
      <c r="E92" s="134"/>
      <c r="F92" s="134"/>
      <c r="G92" s="134"/>
      <c r="H92" s="13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 s="5" customFormat="1" ht="10.5" customHeight="1">
      <c r="B93" s="1"/>
      <c r="C93" s="134"/>
      <c r="D93" s="134"/>
      <c r="E93" s="134"/>
      <c r="F93" s="134"/>
      <c r="G93" s="134"/>
      <c r="H93" s="13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 s="5" customFormat="1" ht="10.5" customHeight="1">
      <c r="B94" s="1"/>
      <c r="C94" s="134"/>
      <c r="D94" s="134"/>
      <c r="E94" s="134"/>
      <c r="F94" s="134"/>
      <c r="G94" s="134"/>
      <c r="H94" s="13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 s="5" customFormat="1" ht="10.5" customHeight="1">
      <c r="B95" s="1"/>
      <c r="C95" s="134"/>
      <c r="D95" s="134"/>
      <c r="E95" s="134"/>
      <c r="F95" s="134"/>
      <c r="G95" s="134"/>
      <c r="H95" s="13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 s="5" customFormat="1" ht="10.5" customHeight="1">
      <c r="B96" s="1"/>
      <c r="C96" s="132"/>
      <c r="D96" s="132"/>
      <c r="E96" s="132"/>
      <c r="F96" s="132"/>
      <c r="G96" s="57"/>
      <c r="H96" s="13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 s="5" customFormat="1" ht="10.5" customHeight="1">
      <c r="B97" s="1"/>
      <c r="C97" s="132"/>
      <c r="D97" s="132"/>
      <c r="E97" s="132"/>
      <c r="F97" s="132"/>
      <c r="G97" s="45"/>
      <c r="H97" s="13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 s="5" customFormat="1" ht="10.5" customHeight="1">
      <c r="B98" s="1"/>
      <c r="C98" s="132"/>
      <c r="D98" s="132"/>
      <c r="E98" s="132"/>
      <c r="F98" s="132"/>
      <c r="G98" s="57"/>
      <c r="H98" s="13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 s="5" customFormat="1" ht="10.5" customHeight="1">
      <c r="B99" s="1"/>
      <c r="C99" s="132"/>
      <c r="D99" s="132"/>
      <c r="E99" s="132"/>
      <c r="F99" s="132"/>
      <c r="G99" s="45"/>
      <c r="H99" s="13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 s="5" customFormat="1">
      <c r="B100" s="1"/>
      <c r="C100" s="132"/>
      <c r="D100" s="132"/>
      <c r="E100" s="132"/>
      <c r="F100" s="132"/>
      <c r="G100" s="1"/>
      <c r="H100" s="13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 s="5" customFormat="1">
      <c r="B101" s="1"/>
      <c r="C101" s="132"/>
      <c r="D101" s="132"/>
      <c r="E101" s="132"/>
      <c r="F101" s="132"/>
      <c r="G101" s="1"/>
      <c r="H101" s="13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 s="5" customFormat="1">
      <c r="B102" s="1"/>
      <c r="C102" s="132"/>
      <c r="D102" s="132"/>
      <c r="E102" s="132"/>
      <c r="F102" s="132"/>
      <c r="G102" s="1"/>
      <c r="H102" s="13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 s="5" customFormat="1">
      <c r="B103" s="1"/>
      <c r="C103" s="132"/>
      <c r="D103" s="132"/>
      <c r="E103" s="132"/>
      <c r="F103" s="132"/>
      <c r="G103" s="1"/>
      <c r="H103" s="13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 s="5" customFormat="1">
      <c r="B104" s="1"/>
      <c r="C104" s="132"/>
      <c r="D104" s="132"/>
      <c r="E104" s="132"/>
      <c r="F104" s="132"/>
      <c r="G104" s="1"/>
      <c r="H104" s="13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 s="5" customFormat="1">
      <c r="B105" s="1"/>
      <c r="C105" s="132"/>
      <c r="D105" s="132"/>
      <c r="E105" s="132"/>
      <c r="F105" s="132"/>
      <c r="G105" s="1"/>
      <c r="H105" s="13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7" spans="2:29" s="5" customFormat="1">
      <c r="B107" s="1"/>
      <c r="C107" s="134"/>
      <c r="D107" s="134"/>
      <c r="E107" s="134"/>
      <c r="F107" s="134"/>
      <c r="G107" s="134"/>
      <c r="H107" s="13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 s="5" customFormat="1">
      <c r="B108" s="1"/>
      <c r="C108" s="134"/>
      <c r="D108" s="134"/>
      <c r="E108" s="134"/>
      <c r="F108" s="134"/>
      <c r="G108" s="134"/>
      <c r="H108" s="13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 s="5" customFormat="1">
      <c r="B109" s="1"/>
      <c r="C109" s="132"/>
      <c r="D109" s="132"/>
      <c r="E109" s="132"/>
      <c r="F109" s="132"/>
      <c r="G109" s="57"/>
      <c r="H109" s="13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 s="5" customFormat="1">
      <c r="B110" s="1"/>
      <c r="C110" s="132"/>
      <c r="D110" s="132"/>
      <c r="E110" s="132"/>
      <c r="F110" s="132"/>
      <c r="G110" s="45"/>
      <c r="H110" s="13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 s="5" customFormat="1">
      <c r="B111" s="1"/>
      <c r="C111" s="132"/>
      <c r="D111" s="132"/>
      <c r="E111" s="132"/>
      <c r="F111" s="132"/>
      <c r="G111" s="57"/>
      <c r="H111" s="13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 s="5" customFormat="1">
      <c r="B112" s="1"/>
      <c r="C112" s="132"/>
      <c r="D112" s="132"/>
      <c r="E112" s="132"/>
      <c r="F112" s="132"/>
      <c r="G112" s="45"/>
      <c r="H112" s="13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 s="5" customFormat="1">
      <c r="B113" s="1"/>
      <c r="C113" s="132"/>
      <c r="D113" s="132"/>
      <c r="E113" s="132"/>
      <c r="F113" s="132"/>
      <c r="G113" s="1"/>
      <c r="H113" s="13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 s="5" customFormat="1">
      <c r="B114" s="1"/>
      <c r="C114" s="132"/>
      <c r="D114" s="132"/>
      <c r="E114" s="132"/>
      <c r="F114" s="132"/>
      <c r="G114" s="1"/>
      <c r="H114" s="13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 s="5" customFormat="1">
      <c r="B115" s="1"/>
      <c r="C115" s="132"/>
      <c r="D115" s="132"/>
      <c r="E115" s="132"/>
      <c r="F115" s="132"/>
      <c r="G115" s="1"/>
      <c r="H115" s="13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 s="5" customFormat="1">
      <c r="B116" s="1"/>
      <c r="C116" s="132"/>
      <c r="D116" s="132"/>
      <c r="E116" s="132"/>
      <c r="F116" s="132"/>
      <c r="G116" s="1"/>
      <c r="H116" s="13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 s="5" customFormat="1">
      <c r="B117" s="1"/>
      <c r="C117" s="132"/>
      <c r="D117" s="132"/>
      <c r="E117" s="132"/>
      <c r="F117" s="132"/>
      <c r="G117" s="1"/>
      <c r="H117" s="13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 s="5" customFormat="1">
      <c r="B118" s="1"/>
      <c r="C118" s="132"/>
      <c r="D118" s="132"/>
      <c r="E118" s="132"/>
      <c r="F118" s="132"/>
      <c r="G118" s="1"/>
      <c r="H118" s="13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21" spans="2:29" s="5" customFormat="1">
      <c r="B121" s="1"/>
      <c r="C121" s="135"/>
      <c r="D121" s="135"/>
      <c r="E121" s="135"/>
      <c r="F121" s="135"/>
      <c r="G121" s="135"/>
      <c r="H121" s="135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 s="5" customFormat="1">
      <c r="B122" s="1"/>
      <c r="C122" s="136"/>
      <c r="D122" s="136"/>
      <c r="E122" s="136"/>
      <c r="F122" s="136"/>
      <c r="G122" s="62"/>
      <c r="H122" s="6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 s="5" customFormat="1">
      <c r="B123" s="1"/>
      <c r="C123" s="136"/>
      <c r="D123" s="136"/>
      <c r="E123" s="136"/>
      <c r="F123" s="136"/>
      <c r="G123" s="62"/>
      <c r="H123" s="6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 s="5" customFormat="1">
      <c r="B124" s="1"/>
      <c r="C124" s="63"/>
      <c r="D124" s="62"/>
      <c r="E124" s="63"/>
      <c r="F124" s="63"/>
      <c r="G124" s="63"/>
      <c r="H124" s="6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 s="5" customFormat="1">
      <c r="B125" s="1"/>
      <c r="C125" s="52"/>
      <c r="D125" s="53"/>
      <c r="E125" s="52"/>
      <c r="F125" s="52"/>
      <c r="G125" s="53"/>
      <c r="H125" s="5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 s="5" customFormat="1">
      <c r="B126" s="1"/>
      <c r="C126" s="52"/>
      <c r="D126" s="53"/>
      <c r="E126" s="54"/>
      <c r="F126" s="54"/>
      <c r="G126" s="55"/>
      <c r="H126" s="6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 s="5" customFormat="1">
      <c r="B127" s="1"/>
      <c r="C127" s="52"/>
      <c r="D127" s="53"/>
      <c r="E127" s="54"/>
      <c r="F127" s="54"/>
      <c r="G127" s="55"/>
      <c r="H127" s="6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 s="5" customFormat="1">
      <c r="B128" s="1"/>
      <c r="C128" s="52"/>
      <c r="D128" s="53"/>
      <c r="E128" s="54"/>
      <c r="F128" s="54"/>
      <c r="G128" s="55"/>
      <c r="H128" s="6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 s="5" customFormat="1">
      <c r="B129" s="1"/>
      <c r="C129" s="52"/>
      <c r="D129" s="53"/>
      <c r="E129" s="54"/>
      <c r="F129" s="54"/>
      <c r="G129" s="55"/>
      <c r="H129" s="6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 s="5" customFormat="1">
      <c r="B130" s="1"/>
      <c r="C130" s="52"/>
      <c r="D130" s="53"/>
      <c r="E130" s="54"/>
      <c r="F130" s="54"/>
      <c r="G130" s="55"/>
      <c r="H130" s="6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 s="5" customFormat="1">
      <c r="B131" s="1"/>
      <c r="C131" s="52"/>
      <c r="D131" s="53"/>
      <c r="E131" s="54"/>
      <c r="F131" s="54"/>
      <c r="G131" s="55"/>
      <c r="H131" s="6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 s="5" customFormat="1">
      <c r="B132" s="1"/>
      <c r="C132" s="52"/>
      <c r="D132" s="53"/>
      <c r="E132" s="54"/>
      <c r="F132" s="54"/>
      <c r="G132" s="55"/>
      <c r="H132" s="6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 s="5" customFormat="1">
      <c r="B133" s="1"/>
      <c r="C133" s="52"/>
      <c r="D133" s="53"/>
      <c r="E133" s="54"/>
      <c r="F133" s="54"/>
      <c r="G133" s="55"/>
      <c r="H133" s="6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 s="5" customFormat="1">
      <c r="B134" s="1"/>
      <c r="C134" s="52"/>
      <c r="D134" s="53"/>
      <c r="E134" s="54"/>
      <c r="F134" s="54"/>
      <c r="G134" s="55"/>
      <c r="H134" s="6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 s="5" customFormat="1">
      <c r="B135" s="1"/>
      <c r="C135" s="52"/>
      <c r="D135" s="53"/>
      <c r="E135" s="54"/>
      <c r="F135" s="54"/>
      <c r="G135" s="55"/>
      <c r="H135" s="6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 s="5" customFormat="1">
      <c r="B136" s="1"/>
      <c r="C136" s="52"/>
      <c r="D136" s="53"/>
      <c r="E136" s="54"/>
      <c r="F136" s="54"/>
      <c r="G136" s="55"/>
      <c r="H136" s="6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 s="5" customFormat="1">
      <c r="B137" s="1"/>
      <c r="C137" s="135"/>
      <c r="D137" s="135"/>
      <c r="E137" s="135"/>
      <c r="F137" s="135"/>
      <c r="G137" s="61"/>
      <c r="H137" s="6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 s="5" customFormat="1">
      <c r="B138" s="1"/>
      <c r="C138" s="135"/>
      <c r="D138" s="135"/>
      <c r="E138" s="135"/>
      <c r="F138" s="135"/>
      <c r="G138" s="135"/>
      <c r="H138" s="135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 s="5" customFormat="1">
      <c r="B139" s="1"/>
      <c r="C139" s="44"/>
      <c r="D139" s="44"/>
      <c r="E139" s="44"/>
      <c r="F139" s="44"/>
      <c r="G139" s="57"/>
      <c r="H139" s="4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 s="5" customFormat="1">
      <c r="B140" s="1"/>
      <c r="C140" s="44"/>
      <c r="D140" s="44"/>
      <c r="E140" s="44"/>
      <c r="F140" s="44"/>
      <c r="G140" s="45"/>
      <c r="H140" s="4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</sheetData>
  <mergeCells count="36">
    <mergeCell ref="C121:H121"/>
    <mergeCell ref="C122:F122"/>
    <mergeCell ref="C123:F123"/>
    <mergeCell ref="C137:F137"/>
    <mergeCell ref="C138:H138"/>
    <mergeCell ref="C113:F114"/>
    <mergeCell ref="H113:H114"/>
    <mergeCell ref="C115:F116"/>
    <mergeCell ref="H115:H116"/>
    <mergeCell ref="C117:F118"/>
    <mergeCell ref="H117:H118"/>
    <mergeCell ref="C111:F112"/>
    <mergeCell ref="H111:H112"/>
    <mergeCell ref="C98:F99"/>
    <mergeCell ref="H98:H99"/>
    <mergeCell ref="C100:F101"/>
    <mergeCell ref="H100:H101"/>
    <mergeCell ref="C102:F103"/>
    <mergeCell ref="H102:H103"/>
    <mergeCell ref="C104:F105"/>
    <mergeCell ref="H104:H105"/>
    <mergeCell ref="C107:H108"/>
    <mergeCell ref="C109:F110"/>
    <mergeCell ref="H109:H110"/>
    <mergeCell ref="C88:F89"/>
    <mergeCell ref="H88:H89"/>
    <mergeCell ref="C90:H93"/>
    <mergeCell ref="C94:H95"/>
    <mergeCell ref="C96:F97"/>
    <mergeCell ref="H96:H97"/>
    <mergeCell ref="C11:H11"/>
    <mergeCell ref="C13:G13"/>
    <mergeCell ref="C2:H2"/>
    <mergeCell ref="C3:D3"/>
    <mergeCell ref="C4:H4"/>
    <mergeCell ref="C10:G10"/>
  </mergeCells>
  <pageMargins left="0.7" right="0.7" top="0.75" bottom="0.75" header="0.3" footer="0.3"/>
  <pageSetup scale="73" orientation="portrait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282"/>
  <sheetViews>
    <sheetView zoomScale="85" zoomScaleNormal="85" zoomScaleSheetLayoutView="85" workbookViewId="0">
      <selection activeCell="D96" sqref="D96"/>
    </sheetView>
  </sheetViews>
  <sheetFormatPr baseColWidth="10" defaultColWidth="11.42578125" defaultRowHeight="15.75"/>
  <cols>
    <col min="1" max="1" width="2.85546875" style="5" customWidth="1"/>
    <col min="2" max="2" width="0" style="1" hidden="1" customWidth="1"/>
    <col min="3" max="3" width="8.140625" style="3" customWidth="1"/>
    <col min="4" max="4" width="105.7109375" style="2" customWidth="1"/>
    <col min="5" max="6" width="20.7109375" style="3" customWidth="1"/>
    <col min="7" max="8" width="20.7109375" style="1" customWidth="1"/>
    <col min="9" max="9" width="8.85546875" style="5" customWidth="1"/>
    <col min="10" max="10" width="11.42578125" style="1"/>
    <col min="11" max="11" width="16" style="1" bestFit="1" customWidth="1"/>
    <col min="12" max="12" width="22.85546875" style="1" customWidth="1"/>
    <col min="13" max="13" width="12.140625" style="1" customWidth="1"/>
    <col min="14" max="14" width="11.28515625" style="1" customWidth="1"/>
    <col min="15" max="15" width="30.5703125" style="1" customWidth="1"/>
    <col min="16" max="16384" width="11.42578125" style="1"/>
  </cols>
  <sheetData>
    <row r="1" spans="1:9" s="5" customFormat="1">
      <c r="C1" s="15"/>
      <c r="D1" s="16"/>
      <c r="E1" s="15"/>
      <c r="F1" s="15"/>
    </row>
    <row r="2" spans="1:9" ht="25.5" customHeight="1">
      <c r="C2" s="126" t="s">
        <v>149</v>
      </c>
      <c r="D2" s="127"/>
      <c r="E2" s="127"/>
      <c r="F2" s="127"/>
      <c r="G2" s="127"/>
      <c r="H2" s="128"/>
    </row>
    <row r="3" spans="1:9" ht="25.5" customHeight="1">
      <c r="C3" s="147" t="s">
        <v>25</v>
      </c>
      <c r="D3" s="148"/>
      <c r="E3" s="88" t="s">
        <v>7</v>
      </c>
      <c r="F3" s="88" t="s">
        <v>6</v>
      </c>
      <c r="G3" s="89" t="s">
        <v>8</v>
      </c>
      <c r="H3" s="88" t="s">
        <v>19</v>
      </c>
    </row>
    <row r="4" spans="1:9" s="77" customFormat="1" ht="20.100000000000001" customHeight="1">
      <c r="A4" s="76"/>
      <c r="B4" s="78" t="s">
        <v>6</v>
      </c>
      <c r="C4" s="137" t="s">
        <v>12</v>
      </c>
      <c r="D4" s="138"/>
      <c r="E4" s="138"/>
      <c r="F4" s="138"/>
      <c r="G4" s="138"/>
      <c r="H4" s="139"/>
      <c r="I4" s="76"/>
    </row>
    <row r="5" spans="1:9" ht="16.5" hidden="1" customHeight="1" thickBot="1">
      <c r="B5" s="7"/>
      <c r="C5" s="17"/>
      <c r="D5" s="27" t="s">
        <v>4</v>
      </c>
      <c r="E5" s="28" t="s">
        <v>1</v>
      </c>
      <c r="F5" s="28"/>
      <c r="G5" s="29"/>
      <c r="H5" s="30"/>
    </row>
    <row r="6" spans="1:9" ht="16.5" hidden="1" customHeight="1" thickBot="1">
      <c r="B6" s="8"/>
      <c r="C6" s="18"/>
      <c r="D6" s="31" t="s">
        <v>0</v>
      </c>
      <c r="E6" s="32" t="s">
        <v>1</v>
      </c>
      <c r="F6" s="32"/>
      <c r="G6" s="33"/>
      <c r="H6" s="34"/>
    </row>
    <row r="7" spans="1:9" ht="16.5" hidden="1" customHeight="1" thickBot="1">
      <c r="B7" s="9"/>
      <c r="C7" s="19"/>
      <c r="D7" s="35" t="s">
        <v>2</v>
      </c>
      <c r="E7" s="36" t="s">
        <v>1</v>
      </c>
      <c r="F7" s="36"/>
      <c r="G7" s="37"/>
      <c r="H7" s="38"/>
    </row>
    <row r="8" spans="1:9" hidden="1">
      <c r="B8" s="10"/>
      <c r="C8" s="20"/>
      <c r="D8" s="39" t="s">
        <v>5</v>
      </c>
      <c r="E8" s="20" t="s">
        <v>1</v>
      </c>
      <c r="F8" s="20"/>
      <c r="G8" s="21"/>
      <c r="H8" s="22"/>
    </row>
    <row r="9" spans="1:9" hidden="1">
      <c r="B9" s="11"/>
      <c r="C9" s="23"/>
      <c r="D9" s="24"/>
      <c r="E9" s="23"/>
      <c r="F9" s="23"/>
      <c r="G9" s="25"/>
      <c r="H9" s="24"/>
    </row>
    <row r="10" spans="1:9" hidden="1">
      <c r="B10" s="12"/>
      <c r="C10" s="26"/>
      <c r="D10" s="40" t="s">
        <v>3</v>
      </c>
      <c r="E10" s="41" t="s">
        <v>1</v>
      </c>
      <c r="F10" s="41"/>
      <c r="G10" s="42"/>
      <c r="H10" s="43"/>
    </row>
    <row r="11" spans="1:9" ht="20.100000000000001" customHeight="1">
      <c r="B11" s="12"/>
      <c r="C11" s="75">
        <v>1</v>
      </c>
      <c r="D11" s="47" t="s">
        <v>294</v>
      </c>
      <c r="E11" s="48">
        <f>52.25+119.25+6.5+6.65+46.2+34</f>
        <v>264.85000000000002</v>
      </c>
      <c r="F11" s="46" t="s">
        <v>22</v>
      </c>
      <c r="G11" s="87"/>
      <c r="H11" s="74">
        <f>E11*G11</f>
        <v>0</v>
      </c>
    </row>
    <row r="12" spans="1:9" ht="20.100000000000001" customHeight="1">
      <c r="B12" s="12"/>
      <c r="C12" s="75">
        <v>2</v>
      </c>
      <c r="D12" s="47" t="s">
        <v>79</v>
      </c>
      <c r="E12" s="48">
        <v>1</v>
      </c>
      <c r="F12" s="46" t="s">
        <v>36</v>
      </c>
      <c r="G12" s="87"/>
      <c r="H12" s="74">
        <f t="shared" ref="H12:H13" si="0">E12*G12</f>
        <v>0</v>
      </c>
    </row>
    <row r="13" spans="1:9" ht="20.100000000000001" customHeight="1">
      <c r="B13" s="12"/>
      <c r="C13" s="75">
        <v>3</v>
      </c>
      <c r="D13" s="47" t="s">
        <v>14</v>
      </c>
      <c r="E13" s="48">
        <f>6910.5+969</f>
        <v>7879.5</v>
      </c>
      <c r="F13" s="46" t="s">
        <v>10</v>
      </c>
      <c r="G13" s="87"/>
      <c r="H13" s="74">
        <f t="shared" si="0"/>
        <v>0</v>
      </c>
    </row>
    <row r="14" spans="1:9" ht="20.100000000000001" customHeight="1">
      <c r="B14" s="12"/>
      <c r="C14" s="75">
        <v>4</v>
      </c>
      <c r="D14" s="47" t="s">
        <v>13</v>
      </c>
      <c r="E14" s="48"/>
      <c r="F14" s="46" t="s">
        <v>22</v>
      </c>
      <c r="G14" s="87"/>
      <c r="H14" s="74">
        <f>E14*G14</f>
        <v>0</v>
      </c>
    </row>
    <row r="15" spans="1:9" ht="20.100000000000001" customHeight="1">
      <c r="B15" s="12"/>
      <c r="C15" s="149"/>
      <c r="D15" s="149"/>
      <c r="E15" s="149"/>
      <c r="F15" s="149"/>
      <c r="G15" s="149"/>
      <c r="H15" s="86">
        <f>SUM(H11:H14)</f>
        <v>0</v>
      </c>
    </row>
    <row r="16" spans="1:9" s="77" customFormat="1" ht="20.100000000000001" customHeight="1">
      <c r="A16" s="76"/>
      <c r="B16" s="12"/>
      <c r="C16" s="137" t="s">
        <v>80</v>
      </c>
      <c r="D16" s="138"/>
      <c r="E16" s="138"/>
      <c r="F16" s="138"/>
      <c r="G16" s="138"/>
      <c r="H16" s="139"/>
      <c r="I16" s="76"/>
    </row>
    <row r="17" spans="1:11" ht="15.75" customHeight="1">
      <c r="B17" s="12"/>
      <c r="C17" s="75">
        <v>1</v>
      </c>
      <c r="D17" s="47" t="s">
        <v>81</v>
      </c>
      <c r="E17" s="48">
        <f>E13*0.1</f>
        <v>787.95</v>
      </c>
      <c r="F17" s="46" t="s">
        <v>17</v>
      </c>
      <c r="G17" s="87"/>
      <c r="H17" s="74">
        <f>E17*G17</f>
        <v>0</v>
      </c>
    </row>
    <row r="18" spans="1:11" ht="31.5" customHeight="1">
      <c r="B18" s="12"/>
      <c r="C18" s="75">
        <v>2</v>
      </c>
      <c r="D18" s="47" t="s">
        <v>295</v>
      </c>
      <c r="E18" s="48">
        <f>E13</f>
        <v>7879.5</v>
      </c>
      <c r="F18" s="46" t="s">
        <v>10</v>
      </c>
      <c r="G18" s="87"/>
      <c r="H18" s="74">
        <f>E18*G18</f>
        <v>0</v>
      </c>
    </row>
    <row r="19" spans="1:11" ht="20.100000000000001" customHeight="1">
      <c r="B19" s="12"/>
      <c r="C19" s="140" t="s">
        <v>32</v>
      </c>
      <c r="D19" s="140"/>
      <c r="E19" s="140"/>
      <c r="F19" s="140"/>
      <c r="G19" s="140"/>
      <c r="H19" s="86">
        <f>SUM(H17:H18)</f>
        <v>0</v>
      </c>
    </row>
    <row r="20" spans="1:11" s="77" customFormat="1" ht="20.100000000000001" customHeight="1">
      <c r="A20" s="76"/>
      <c r="B20" s="12"/>
      <c r="C20" s="137" t="s">
        <v>82</v>
      </c>
      <c r="D20" s="138"/>
      <c r="E20" s="138"/>
      <c r="F20" s="138"/>
      <c r="G20" s="138"/>
      <c r="H20" s="139"/>
      <c r="I20" s="76"/>
    </row>
    <row r="21" spans="1:11" ht="31.5" customHeight="1">
      <c r="B21" s="12"/>
      <c r="C21" s="75">
        <v>1</v>
      </c>
      <c r="D21" s="49" t="s">
        <v>296</v>
      </c>
      <c r="E21" s="48">
        <v>1000.96</v>
      </c>
      <c r="F21" s="46" t="s">
        <v>10</v>
      </c>
      <c r="G21" s="87"/>
      <c r="H21" s="74">
        <f>E21*G21</f>
        <v>0</v>
      </c>
      <c r="K21" s="119">
        <f>SUM(E21:E26)</f>
        <v>2168.8000000000002</v>
      </c>
    </row>
    <row r="22" spans="1:11" ht="30" customHeight="1">
      <c r="B22" s="12"/>
      <c r="C22" s="75">
        <v>2</v>
      </c>
      <c r="D22" s="49" t="s">
        <v>297</v>
      </c>
      <c r="E22" s="48">
        <v>106.5</v>
      </c>
      <c r="F22" s="46" t="s">
        <v>10</v>
      </c>
      <c r="G22" s="87"/>
      <c r="H22" s="74">
        <f t="shared" ref="H22:H24" si="1">E22*G22</f>
        <v>0</v>
      </c>
    </row>
    <row r="23" spans="1:11" ht="30" customHeight="1">
      <c r="B23" s="12"/>
      <c r="C23" s="75">
        <v>3</v>
      </c>
      <c r="D23" s="49" t="s">
        <v>298</v>
      </c>
      <c r="E23" s="48">
        <v>299.91000000000003</v>
      </c>
      <c r="F23" s="46" t="s">
        <v>10</v>
      </c>
      <c r="G23" s="87"/>
      <c r="H23" s="74">
        <f t="shared" si="1"/>
        <v>0</v>
      </c>
    </row>
    <row r="24" spans="1:11" ht="30" customHeight="1">
      <c r="B24" s="12"/>
      <c r="C24" s="75">
        <v>4</v>
      </c>
      <c r="D24" s="49" t="s">
        <v>299</v>
      </c>
      <c r="E24" s="48">
        <v>530.4</v>
      </c>
      <c r="F24" s="46" t="s">
        <v>10</v>
      </c>
      <c r="G24" s="87"/>
      <c r="H24" s="74">
        <f t="shared" si="1"/>
        <v>0</v>
      </c>
    </row>
    <row r="25" spans="1:11" ht="30" customHeight="1">
      <c r="B25" s="12"/>
      <c r="C25" s="75">
        <v>5</v>
      </c>
      <c r="D25" s="49" t="s">
        <v>300</v>
      </c>
      <c r="E25" s="48">
        <v>171.03</v>
      </c>
      <c r="F25" s="46" t="s">
        <v>10</v>
      </c>
      <c r="G25" s="87"/>
      <c r="H25" s="74">
        <f t="shared" ref="H25" si="2">E25*G25</f>
        <v>0</v>
      </c>
    </row>
    <row r="26" spans="1:11" ht="30" customHeight="1">
      <c r="B26" s="12"/>
      <c r="C26" s="75">
        <v>6</v>
      </c>
      <c r="D26" s="49" t="s">
        <v>301</v>
      </c>
      <c r="E26" s="48">
        <v>60</v>
      </c>
      <c r="F26" s="46" t="s">
        <v>10</v>
      </c>
      <c r="G26" s="87"/>
      <c r="H26" s="74">
        <f t="shared" ref="H26" si="3">E26*G26</f>
        <v>0</v>
      </c>
    </row>
    <row r="27" spans="1:11" ht="20.100000000000001" customHeight="1">
      <c r="B27" s="12"/>
      <c r="C27" s="140" t="s">
        <v>32</v>
      </c>
      <c r="D27" s="140"/>
      <c r="E27" s="140"/>
      <c r="F27" s="140"/>
      <c r="G27" s="140"/>
      <c r="H27" s="86">
        <f>SUM(H21:H26)</f>
        <v>0</v>
      </c>
    </row>
    <row r="28" spans="1:11" s="77" customFormat="1" ht="20.100000000000001" customHeight="1">
      <c r="A28" s="76"/>
      <c r="B28" s="12"/>
      <c r="C28" s="137" t="s">
        <v>83</v>
      </c>
      <c r="D28" s="138"/>
      <c r="E28" s="138"/>
      <c r="F28" s="138"/>
      <c r="G28" s="138"/>
      <c r="H28" s="139"/>
      <c r="I28" s="76"/>
    </row>
    <row r="29" spans="1:11" ht="20.100000000000001" customHeight="1">
      <c r="B29" s="12"/>
      <c r="C29" s="75">
        <v>1</v>
      </c>
      <c r="D29" s="49" t="s">
        <v>302</v>
      </c>
      <c r="E29" s="46">
        <v>186.43</v>
      </c>
      <c r="F29" s="46" t="s">
        <v>10</v>
      </c>
      <c r="G29" s="87"/>
      <c r="H29" s="74">
        <f>E29*G29</f>
        <v>0</v>
      </c>
      <c r="K29" s="1">
        <f>SUM(E29:E31)</f>
        <v>2797.99</v>
      </c>
    </row>
    <row r="30" spans="1:11" ht="20.100000000000001" customHeight="1">
      <c r="B30" s="12"/>
      <c r="C30" s="75">
        <v>2</v>
      </c>
      <c r="D30" s="49" t="s">
        <v>303</v>
      </c>
      <c r="E30" s="48">
        <v>2352.06</v>
      </c>
      <c r="F30" s="46" t="s">
        <v>10</v>
      </c>
      <c r="G30" s="87"/>
      <c r="H30" s="74">
        <f t="shared" ref="H30:H31" si="4">E30*G30</f>
        <v>0</v>
      </c>
    </row>
    <row r="31" spans="1:11" ht="20.100000000000001" customHeight="1">
      <c r="B31" s="93"/>
      <c r="C31" s="75">
        <v>3</v>
      </c>
      <c r="D31" s="47" t="s">
        <v>304</v>
      </c>
      <c r="E31" s="48">
        <v>259.5</v>
      </c>
      <c r="F31" s="46" t="s">
        <v>10</v>
      </c>
      <c r="G31" s="87"/>
      <c r="H31" s="74">
        <f t="shared" si="4"/>
        <v>0</v>
      </c>
    </row>
    <row r="32" spans="1:11" ht="20.100000000000001" customHeight="1">
      <c r="C32" s="140" t="s">
        <v>32</v>
      </c>
      <c r="D32" s="140"/>
      <c r="E32" s="140"/>
      <c r="F32" s="140"/>
      <c r="G32" s="140"/>
      <c r="H32" s="86">
        <f>SUM(H29:H31)</f>
        <v>0</v>
      </c>
    </row>
    <row r="33" spans="3:8">
      <c r="C33" s="137" t="s">
        <v>84</v>
      </c>
      <c r="D33" s="138"/>
      <c r="E33" s="138"/>
      <c r="F33" s="138"/>
      <c r="G33" s="138"/>
      <c r="H33" s="139"/>
    </row>
    <row r="34" spans="3:8" ht="31.5" customHeight="1">
      <c r="C34" s="79">
        <v>1</v>
      </c>
      <c r="D34" s="49" t="s">
        <v>106</v>
      </c>
      <c r="E34" s="82">
        <f>(13.04+8.1379+1.3431+10.27+10.69+4.7+1.1721)+(2.7496+5.4106+14.309+4+1.0963+12.6867+8)</f>
        <v>97.6053</v>
      </c>
      <c r="F34" s="46" t="s">
        <v>22</v>
      </c>
      <c r="G34" s="87">
        <f>GAZEBO!G18</f>
        <v>0</v>
      </c>
      <c r="H34" s="74">
        <f>E34*G34</f>
        <v>0</v>
      </c>
    </row>
    <row r="35" spans="3:8" ht="31.5" customHeight="1">
      <c r="C35" s="79">
        <v>2</v>
      </c>
      <c r="D35" s="49" t="s">
        <v>85</v>
      </c>
      <c r="E35" s="82">
        <f>E34*0.41</f>
        <v>40.018172999999997</v>
      </c>
      <c r="F35" s="46" t="s">
        <v>10</v>
      </c>
      <c r="G35" s="87"/>
      <c r="H35" s="74">
        <f t="shared" ref="H35:H45" si="5">E35*G35</f>
        <v>0</v>
      </c>
    </row>
    <row r="36" spans="3:8" ht="31.5" customHeight="1">
      <c r="C36" s="79">
        <v>3</v>
      </c>
      <c r="D36" s="49" t="s">
        <v>107</v>
      </c>
      <c r="E36" s="82">
        <f>E34</f>
        <v>97.6053</v>
      </c>
      <c r="F36" s="46" t="s">
        <v>22</v>
      </c>
      <c r="G36" s="87"/>
      <c r="H36" s="74">
        <f t="shared" si="5"/>
        <v>0</v>
      </c>
    </row>
    <row r="37" spans="3:8" ht="31.5" customHeight="1">
      <c r="C37" s="79">
        <v>4</v>
      </c>
      <c r="D37" s="49" t="s">
        <v>86</v>
      </c>
      <c r="E37" s="82">
        <f>(E36/3)*0.6</f>
        <v>19.521059999999999</v>
      </c>
      <c r="F37" s="46" t="s">
        <v>22</v>
      </c>
      <c r="G37" s="87"/>
      <c r="H37" s="74">
        <f t="shared" si="5"/>
        <v>0</v>
      </c>
    </row>
    <row r="38" spans="3:8" ht="30" customHeight="1">
      <c r="C38" s="79">
        <v>5</v>
      </c>
      <c r="D38" s="49" t="s">
        <v>305</v>
      </c>
      <c r="E38" s="82">
        <f>E34*0.6</f>
        <v>58.563179999999996</v>
      </c>
      <c r="F38" s="46" t="s">
        <v>10</v>
      </c>
      <c r="G38" s="87"/>
      <c r="H38" s="74">
        <f t="shared" si="5"/>
        <v>0</v>
      </c>
    </row>
    <row r="39" spans="3:8" ht="30" customHeight="1">
      <c r="C39" s="79">
        <v>6</v>
      </c>
      <c r="D39" s="49" t="s">
        <v>87</v>
      </c>
      <c r="E39" s="82">
        <f>80.341+91.483</f>
        <v>171.82400000000001</v>
      </c>
      <c r="F39" s="46" t="s">
        <v>10</v>
      </c>
      <c r="G39" s="87"/>
      <c r="H39" s="74">
        <f t="shared" si="5"/>
        <v>0</v>
      </c>
    </row>
    <row r="40" spans="3:8" ht="30" customHeight="1">
      <c r="C40" s="79">
        <v>7</v>
      </c>
      <c r="D40" s="47" t="s">
        <v>45</v>
      </c>
      <c r="E40" s="82">
        <f>E38*2</f>
        <v>117.12635999999999</v>
      </c>
      <c r="F40" s="46" t="s">
        <v>10</v>
      </c>
      <c r="G40" s="87"/>
      <c r="H40" s="74">
        <f t="shared" si="5"/>
        <v>0</v>
      </c>
    </row>
    <row r="41" spans="3:8" ht="30" customHeight="1">
      <c r="C41" s="79">
        <v>8</v>
      </c>
      <c r="D41" s="47" t="s">
        <v>46</v>
      </c>
      <c r="E41" s="82">
        <f>E40</f>
        <v>117.12635999999999</v>
      </c>
      <c r="F41" s="46" t="s">
        <v>10</v>
      </c>
      <c r="G41" s="87"/>
      <c r="H41" s="74">
        <f t="shared" si="5"/>
        <v>0</v>
      </c>
    </row>
    <row r="42" spans="3:8" ht="30" customHeight="1">
      <c r="C42" s="79">
        <v>9</v>
      </c>
      <c r="D42" s="47" t="s">
        <v>306</v>
      </c>
      <c r="E42" s="82">
        <f>E39</f>
        <v>171.82400000000001</v>
      </c>
      <c r="F42" s="46" t="s">
        <v>10</v>
      </c>
      <c r="G42" s="87"/>
      <c r="H42" s="74">
        <f t="shared" si="5"/>
        <v>0</v>
      </c>
    </row>
    <row r="43" spans="3:8" ht="30" customHeight="1">
      <c r="C43" s="79">
        <v>10</v>
      </c>
      <c r="D43" s="47" t="s">
        <v>307</v>
      </c>
      <c r="E43" s="82">
        <f>E42*0.075</f>
        <v>12.886800000000001</v>
      </c>
      <c r="F43" s="46" t="s">
        <v>17</v>
      </c>
      <c r="G43" s="87"/>
      <c r="H43" s="74">
        <f t="shared" si="5"/>
        <v>0</v>
      </c>
    </row>
    <row r="44" spans="3:8" ht="30" customHeight="1">
      <c r="C44" s="79">
        <v>11</v>
      </c>
      <c r="D44" s="47" t="s">
        <v>308</v>
      </c>
      <c r="E44" s="82">
        <f>(E39*0.6)-E43-0.05</f>
        <v>90.157600000000016</v>
      </c>
      <c r="F44" s="46" t="s">
        <v>17</v>
      </c>
      <c r="G44" s="87"/>
      <c r="H44" s="74">
        <f t="shared" si="5"/>
        <v>0</v>
      </c>
    </row>
    <row r="45" spans="3:8" ht="30" customHeight="1">
      <c r="C45" s="79">
        <v>12</v>
      </c>
      <c r="D45" s="47" t="s">
        <v>309</v>
      </c>
      <c r="E45" s="82">
        <f>E38</f>
        <v>58.563179999999996</v>
      </c>
      <c r="F45" s="46" t="s">
        <v>10</v>
      </c>
      <c r="G45" s="87"/>
      <c r="H45" s="74">
        <f t="shared" si="5"/>
        <v>0</v>
      </c>
    </row>
    <row r="46" spans="3:8" ht="20.100000000000001" customHeight="1">
      <c r="C46" s="141" t="s">
        <v>32</v>
      </c>
      <c r="D46" s="142"/>
      <c r="E46" s="142"/>
      <c r="F46" s="142"/>
      <c r="G46" s="143"/>
      <c r="H46" s="86">
        <f>SUM(H34:H45)</f>
        <v>0</v>
      </c>
    </row>
    <row r="47" spans="3:8" ht="20.100000000000001" customHeight="1">
      <c r="C47" s="137" t="s">
        <v>143</v>
      </c>
      <c r="D47" s="138"/>
      <c r="E47" s="138"/>
      <c r="F47" s="138"/>
      <c r="G47" s="138"/>
      <c r="H47" s="139"/>
    </row>
    <row r="48" spans="3:8" ht="50.1" customHeight="1">
      <c r="C48" s="75">
        <v>1</v>
      </c>
      <c r="D48" s="47" t="s">
        <v>310</v>
      </c>
      <c r="E48" s="81">
        <v>1</v>
      </c>
      <c r="F48" s="46" t="s">
        <v>27</v>
      </c>
      <c r="G48" s="87"/>
      <c r="H48" s="74">
        <f>E48*G48</f>
        <v>0</v>
      </c>
    </row>
    <row r="49" spans="1:9" ht="20.100000000000001" customHeight="1">
      <c r="C49" s="140" t="s">
        <v>32</v>
      </c>
      <c r="D49" s="140"/>
      <c r="E49" s="140"/>
      <c r="F49" s="140"/>
      <c r="G49" s="140"/>
      <c r="H49" s="86">
        <f>SUM(H48:H48)</f>
        <v>0</v>
      </c>
    </row>
    <row r="50" spans="1:9" ht="20.100000000000001" customHeight="1">
      <c r="C50" s="137" t="s">
        <v>21</v>
      </c>
      <c r="D50" s="138"/>
      <c r="E50" s="138"/>
      <c r="F50" s="138"/>
      <c r="G50" s="138"/>
      <c r="H50" s="139"/>
    </row>
    <row r="51" spans="1:9" ht="20.100000000000001" customHeight="1">
      <c r="C51" s="75">
        <v>1</v>
      </c>
      <c r="D51" s="47" t="s">
        <v>311</v>
      </c>
      <c r="E51" s="51">
        <v>45</v>
      </c>
      <c r="F51" s="46" t="s">
        <v>93</v>
      </c>
      <c r="G51" s="87"/>
      <c r="H51" s="74">
        <f>E51*G51</f>
        <v>0</v>
      </c>
    </row>
    <row r="52" spans="1:9" ht="20.100000000000001" customHeight="1">
      <c r="C52" s="75">
        <v>2</v>
      </c>
      <c r="D52" s="47" t="s">
        <v>312</v>
      </c>
      <c r="E52" s="51">
        <v>12</v>
      </c>
      <c r="F52" s="46" t="s">
        <v>93</v>
      </c>
      <c r="G52" s="87"/>
      <c r="H52" s="74">
        <f>E52*G52</f>
        <v>0</v>
      </c>
    </row>
    <row r="53" spans="1:9" ht="20.100000000000001" customHeight="1">
      <c r="C53" s="75">
        <v>3</v>
      </c>
      <c r="D53" s="49" t="s">
        <v>313</v>
      </c>
      <c r="E53" s="81">
        <v>2</v>
      </c>
      <c r="F53" s="46" t="s">
        <v>93</v>
      </c>
      <c r="G53" s="87"/>
      <c r="H53" s="74">
        <f>E53*G53</f>
        <v>0</v>
      </c>
    </row>
    <row r="54" spans="1:9" ht="32.1" customHeight="1">
      <c r="C54" s="75">
        <v>4</v>
      </c>
      <c r="D54" s="47" t="s">
        <v>314</v>
      </c>
      <c r="E54" s="81">
        <f>((35.8+65.52+56.5+(300))*0)+(15*8)+98.48</f>
        <v>218.48000000000002</v>
      </c>
      <c r="F54" s="46" t="s">
        <v>22</v>
      </c>
      <c r="G54" s="87"/>
      <c r="H54" s="74">
        <f t="shared" ref="H54:H56" si="6">E54*G54</f>
        <v>0</v>
      </c>
    </row>
    <row r="55" spans="1:9" ht="32.1" customHeight="1">
      <c r="C55" s="75">
        <v>5</v>
      </c>
      <c r="D55" s="47" t="s">
        <v>315</v>
      </c>
      <c r="E55" s="81">
        <f>15.69*8</f>
        <v>125.52</v>
      </c>
      <c r="F55" s="46" t="s">
        <v>22</v>
      </c>
      <c r="G55" s="87"/>
      <c r="H55" s="74">
        <f t="shared" ref="H55" si="7">E55*G55</f>
        <v>0</v>
      </c>
    </row>
    <row r="56" spans="1:9" ht="32.1" customHeight="1">
      <c r="C56" s="75">
        <v>6</v>
      </c>
      <c r="D56" s="47" t="s">
        <v>316</v>
      </c>
      <c r="E56" s="81">
        <v>141.24</v>
      </c>
      <c r="F56" s="46" t="s">
        <v>22</v>
      </c>
      <c r="G56" s="87"/>
      <c r="H56" s="74">
        <f t="shared" si="6"/>
        <v>0</v>
      </c>
    </row>
    <row r="57" spans="1:9" ht="32.1" customHeight="1">
      <c r="C57" s="75">
        <v>7</v>
      </c>
      <c r="D57" s="47" t="s">
        <v>317</v>
      </c>
      <c r="E57" s="81">
        <v>42</v>
      </c>
      <c r="F57" s="46" t="s">
        <v>22</v>
      </c>
      <c r="G57" s="87"/>
      <c r="H57" s="74">
        <f t="shared" ref="H57" si="8">E57*G57</f>
        <v>0</v>
      </c>
    </row>
    <row r="58" spans="1:9" ht="32.1" customHeight="1">
      <c r="C58" s="75">
        <v>8</v>
      </c>
      <c r="D58" s="47" t="s">
        <v>318</v>
      </c>
      <c r="E58" s="81">
        <v>280.19</v>
      </c>
      <c r="F58" s="46" t="s">
        <v>22</v>
      </c>
      <c r="G58" s="87"/>
      <c r="H58" s="74">
        <f t="shared" ref="H58" si="9">E58*G58</f>
        <v>0</v>
      </c>
    </row>
    <row r="59" spans="1:9" s="2" customFormat="1" ht="50.1" customHeight="1">
      <c r="A59" s="16"/>
      <c r="C59" s="75">
        <v>9</v>
      </c>
      <c r="D59" s="49" t="s">
        <v>319</v>
      </c>
      <c r="E59" s="46">
        <v>435.8</v>
      </c>
      <c r="F59" s="46" t="s">
        <v>22</v>
      </c>
      <c r="G59" s="87"/>
      <c r="H59" s="74">
        <f t="shared" ref="H59:H63" si="10">E59*G59</f>
        <v>0</v>
      </c>
      <c r="I59" s="16"/>
    </row>
    <row r="60" spans="1:9" ht="50.1" customHeight="1">
      <c r="C60" s="75">
        <v>10</v>
      </c>
      <c r="D60" s="49" t="s">
        <v>320</v>
      </c>
      <c r="E60" s="81">
        <v>44</v>
      </c>
      <c r="F60" s="46" t="s">
        <v>93</v>
      </c>
      <c r="G60" s="87"/>
      <c r="H60" s="74">
        <f t="shared" si="10"/>
        <v>0</v>
      </c>
    </row>
    <row r="61" spans="1:9" ht="32.1" customHeight="1">
      <c r="C61" s="75">
        <v>11</v>
      </c>
      <c r="D61" s="49" t="s">
        <v>321</v>
      </c>
      <c r="E61" s="81">
        <v>8</v>
      </c>
      <c r="F61" s="46" t="s">
        <v>93</v>
      </c>
      <c r="G61" s="87"/>
      <c r="H61" s="74">
        <f t="shared" si="10"/>
        <v>0</v>
      </c>
    </row>
    <row r="62" spans="1:9" ht="20.100000000000001" customHeight="1">
      <c r="C62" s="75">
        <v>12</v>
      </c>
      <c r="D62" s="112" t="s">
        <v>104</v>
      </c>
      <c r="E62" s="81">
        <v>25</v>
      </c>
      <c r="F62" s="46" t="s">
        <v>93</v>
      </c>
      <c r="G62" s="87"/>
      <c r="H62" s="74">
        <f t="shared" si="10"/>
        <v>0</v>
      </c>
    </row>
    <row r="63" spans="1:9" ht="20.100000000000001" customHeight="1">
      <c r="C63" s="75">
        <v>13</v>
      </c>
      <c r="D63" s="112" t="s">
        <v>103</v>
      </c>
      <c r="E63" s="81">
        <v>25</v>
      </c>
      <c r="F63" s="46" t="s">
        <v>93</v>
      </c>
      <c r="G63" s="87"/>
      <c r="H63" s="74">
        <f t="shared" si="10"/>
        <v>0</v>
      </c>
    </row>
    <row r="64" spans="1:9" ht="20.100000000000001" customHeight="1">
      <c r="C64" s="140" t="s">
        <v>32</v>
      </c>
      <c r="D64" s="140"/>
      <c r="E64" s="140"/>
      <c r="F64" s="140"/>
      <c r="G64" s="140"/>
      <c r="H64" s="86">
        <f>SUM(H51:H63)</f>
        <v>0</v>
      </c>
    </row>
    <row r="65" spans="3:8" ht="20.100000000000001" customHeight="1">
      <c r="C65" s="137" t="s">
        <v>127</v>
      </c>
      <c r="D65" s="138"/>
      <c r="E65" s="138"/>
      <c r="F65" s="138"/>
      <c r="G65" s="138"/>
      <c r="H65" s="139"/>
    </row>
    <row r="66" spans="3:8" ht="32.1" customHeight="1">
      <c r="C66" s="75">
        <v>1</v>
      </c>
      <c r="D66" s="47" t="s">
        <v>322</v>
      </c>
      <c r="E66" s="81">
        <v>2</v>
      </c>
      <c r="F66" s="46" t="s">
        <v>9</v>
      </c>
      <c r="G66" s="87"/>
      <c r="H66" s="74">
        <f t="shared" ref="H66:H71" si="11">E66*G66</f>
        <v>0</v>
      </c>
    </row>
    <row r="67" spans="3:8" ht="32.1" customHeight="1">
      <c r="C67" s="75">
        <v>2</v>
      </c>
      <c r="D67" s="47" t="s">
        <v>323</v>
      </c>
      <c r="E67" s="81">
        <v>20</v>
      </c>
      <c r="F67" s="46" t="s">
        <v>9</v>
      </c>
      <c r="G67" s="87"/>
      <c r="H67" s="74">
        <f t="shared" si="11"/>
        <v>0</v>
      </c>
    </row>
    <row r="68" spans="3:8" ht="32.1" customHeight="1">
      <c r="C68" s="75">
        <v>3</v>
      </c>
      <c r="D68" s="112" t="s">
        <v>324</v>
      </c>
      <c r="E68" s="81">
        <v>27</v>
      </c>
      <c r="F68" s="46" t="s">
        <v>9</v>
      </c>
      <c r="G68" s="87"/>
      <c r="H68" s="74">
        <f t="shared" si="11"/>
        <v>0</v>
      </c>
    </row>
    <row r="69" spans="3:8" ht="32.1" customHeight="1">
      <c r="C69" s="75">
        <v>4</v>
      </c>
      <c r="D69" s="47" t="s">
        <v>325</v>
      </c>
      <c r="E69" s="81">
        <v>40</v>
      </c>
      <c r="F69" s="46" t="s">
        <v>9</v>
      </c>
      <c r="G69" s="87"/>
      <c r="H69" s="74">
        <f t="shared" si="11"/>
        <v>0</v>
      </c>
    </row>
    <row r="70" spans="3:8" ht="32.1" customHeight="1">
      <c r="C70" s="75">
        <v>5</v>
      </c>
      <c r="D70" s="47" t="s">
        <v>326</v>
      </c>
      <c r="E70" s="81">
        <v>1</v>
      </c>
      <c r="F70" s="46" t="s">
        <v>9</v>
      </c>
      <c r="G70" s="87"/>
      <c r="H70" s="74">
        <f t="shared" si="11"/>
        <v>0</v>
      </c>
    </row>
    <row r="71" spans="3:8" ht="32.1" customHeight="1">
      <c r="C71" s="75">
        <v>6</v>
      </c>
      <c r="D71" s="47" t="s">
        <v>327</v>
      </c>
      <c r="E71" s="81">
        <v>11</v>
      </c>
      <c r="F71" s="46" t="s">
        <v>9</v>
      </c>
      <c r="G71" s="87"/>
      <c r="H71" s="74">
        <f t="shared" si="11"/>
        <v>0</v>
      </c>
    </row>
    <row r="72" spans="3:8" ht="20.100000000000001" customHeight="1">
      <c r="C72" s="140" t="s">
        <v>32</v>
      </c>
      <c r="D72" s="140"/>
      <c r="E72" s="140"/>
      <c r="F72" s="140"/>
      <c r="G72" s="140"/>
      <c r="H72" s="86">
        <f>SUM(H66:H71)</f>
        <v>0</v>
      </c>
    </row>
    <row r="73" spans="3:8" ht="20.100000000000001" customHeight="1">
      <c r="C73" s="137" t="s">
        <v>128</v>
      </c>
      <c r="D73" s="138"/>
      <c r="E73" s="138"/>
      <c r="F73" s="138"/>
      <c r="G73" s="138"/>
      <c r="H73" s="139"/>
    </row>
    <row r="74" spans="3:8" ht="32.1" customHeight="1">
      <c r="C74" s="75">
        <v>1</v>
      </c>
      <c r="D74" s="47" t="s">
        <v>328</v>
      </c>
      <c r="E74" s="81">
        <v>1</v>
      </c>
      <c r="F74" s="46" t="s">
        <v>9</v>
      </c>
      <c r="G74" s="87"/>
      <c r="H74" s="74">
        <f t="shared" ref="H74:H77" si="12">E74*G74</f>
        <v>0</v>
      </c>
    </row>
    <row r="75" spans="3:8" ht="32.1" customHeight="1">
      <c r="C75" s="75">
        <v>2</v>
      </c>
      <c r="D75" s="47" t="s">
        <v>329</v>
      </c>
      <c r="E75" s="81">
        <v>1</v>
      </c>
      <c r="F75" s="46" t="s">
        <v>9</v>
      </c>
      <c r="G75" s="87"/>
      <c r="H75" s="74">
        <f t="shared" si="12"/>
        <v>0</v>
      </c>
    </row>
    <row r="76" spans="3:8" ht="32.1" customHeight="1">
      <c r="C76" s="75">
        <v>3</v>
      </c>
      <c r="D76" s="49" t="s">
        <v>330</v>
      </c>
      <c r="E76" s="81">
        <v>16</v>
      </c>
      <c r="F76" s="46" t="s">
        <v>9</v>
      </c>
      <c r="G76" s="87"/>
      <c r="H76" s="74">
        <f t="shared" si="12"/>
        <v>0</v>
      </c>
    </row>
    <row r="77" spans="3:8" ht="32.1" customHeight="1">
      <c r="C77" s="75">
        <v>4</v>
      </c>
      <c r="D77" s="47" t="s">
        <v>331</v>
      </c>
      <c r="E77" s="81">
        <v>1</v>
      </c>
      <c r="F77" s="46" t="s">
        <v>9</v>
      </c>
      <c r="G77" s="87"/>
      <c r="H77" s="74">
        <f t="shared" si="12"/>
        <v>0</v>
      </c>
    </row>
    <row r="78" spans="3:8" ht="20.100000000000001" customHeight="1">
      <c r="C78" s="140" t="s">
        <v>32</v>
      </c>
      <c r="D78" s="140"/>
      <c r="E78" s="140"/>
      <c r="F78" s="140"/>
      <c r="G78" s="140"/>
      <c r="H78" s="86">
        <f>SUM(H74:H77)</f>
        <v>0</v>
      </c>
    </row>
    <row r="79" spans="3:8" ht="20.100000000000001" customHeight="1">
      <c r="C79" s="137" t="s">
        <v>129</v>
      </c>
      <c r="D79" s="138"/>
      <c r="E79" s="138"/>
      <c r="F79" s="138"/>
      <c r="G79" s="138"/>
      <c r="H79" s="139"/>
    </row>
    <row r="80" spans="3:8" ht="20.100000000000001" customHeight="1">
      <c r="C80" s="75">
        <v>1</v>
      </c>
      <c r="D80" s="47" t="s">
        <v>332</v>
      </c>
      <c r="E80" s="81">
        <v>1</v>
      </c>
      <c r="F80" s="46" t="s">
        <v>9</v>
      </c>
      <c r="G80" s="87"/>
      <c r="H80" s="74">
        <f t="shared" ref="H80:H85" si="13">E80*G80</f>
        <v>0</v>
      </c>
    </row>
    <row r="81" spans="3:8" ht="20.100000000000001" customHeight="1">
      <c r="C81" s="75">
        <v>2</v>
      </c>
      <c r="D81" s="47" t="s">
        <v>333</v>
      </c>
      <c r="E81" s="81">
        <v>3</v>
      </c>
      <c r="F81" s="46" t="s">
        <v>9</v>
      </c>
      <c r="G81" s="87"/>
      <c r="H81" s="74">
        <f t="shared" si="13"/>
        <v>0</v>
      </c>
    </row>
    <row r="82" spans="3:8" ht="20.100000000000001" customHeight="1">
      <c r="C82" s="75">
        <v>3</v>
      </c>
      <c r="D82" s="49" t="s">
        <v>334</v>
      </c>
      <c r="E82" s="81">
        <v>1</v>
      </c>
      <c r="F82" s="46" t="s">
        <v>9</v>
      </c>
      <c r="G82" s="87"/>
      <c r="H82" s="74">
        <f t="shared" si="13"/>
        <v>0</v>
      </c>
    </row>
    <row r="83" spans="3:8" ht="20.100000000000001" customHeight="1">
      <c r="C83" s="75">
        <v>4</v>
      </c>
      <c r="D83" s="47" t="s">
        <v>335</v>
      </c>
      <c r="E83" s="81">
        <v>1</v>
      </c>
      <c r="F83" s="46" t="s">
        <v>9</v>
      </c>
      <c r="G83" s="87"/>
      <c r="H83" s="74">
        <f t="shared" si="13"/>
        <v>0</v>
      </c>
    </row>
    <row r="84" spans="3:8" ht="20.100000000000001" customHeight="1">
      <c r="C84" s="75">
        <v>5</v>
      </c>
      <c r="D84" s="49" t="s">
        <v>336</v>
      </c>
      <c r="E84" s="81">
        <v>3</v>
      </c>
      <c r="F84" s="46" t="s">
        <v>9</v>
      </c>
      <c r="G84" s="87"/>
      <c r="H84" s="74">
        <f t="shared" si="13"/>
        <v>0</v>
      </c>
    </row>
    <row r="85" spans="3:8" ht="20.100000000000001" customHeight="1">
      <c r="C85" s="75">
        <v>6</v>
      </c>
      <c r="D85" s="47" t="s">
        <v>337</v>
      </c>
      <c r="E85" s="81">
        <v>3</v>
      </c>
      <c r="F85" s="46" t="s">
        <v>9</v>
      </c>
      <c r="G85" s="87"/>
      <c r="H85" s="74">
        <f t="shared" si="13"/>
        <v>0</v>
      </c>
    </row>
    <row r="86" spans="3:8" ht="20.100000000000001" customHeight="1">
      <c r="C86" s="140" t="s">
        <v>32</v>
      </c>
      <c r="D86" s="140"/>
      <c r="E86" s="140"/>
      <c r="F86" s="140"/>
      <c r="G86" s="140"/>
      <c r="H86" s="86">
        <f>SUM(H80:H85)</f>
        <v>0</v>
      </c>
    </row>
    <row r="87" spans="3:8" ht="20.100000000000001" customHeight="1">
      <c r="C87" s="137" t="s">
        <v>130</v>
      </c>
      <c r="D87" s="138"/>
      <c r="E87" s="138"/>
      <c r="F87" s="138"/>
      <c r="G87" s="138"/>
      <c r="H87" s="139"/>
    </row>
    <row r="88" spans="3:8" ht="20.100000000000001" customHeight="1">
      <c r="C88" s="75">
        <v>1</v>
      </c>
      <c r="D88" s="49" t="s">
        <v>338</v>
      </c>
      <c r="E88" s="81">
        <v>1</v>
      </c>
      <c r="F88" s="46" t="s">
        <v>9</v>
      </c>
      <c r="G88" s="87"/>
      <c r="H88" s="74">
        <f t="shared" ref="H88:H89" si="14">E88*G88</f>
        <v>0</v>
      </c>
    </row>
    <row r="89" spans="3:8" ht="20.100000000000001" customHeight="1">
      <c r="C89" s="75">
        <v>2</v>
      </c>
      <c r="D89" s="47" t="s">
        <v>339</v>
      </c>
      <c r="E89" s="81">
        <v>1</v>
      </c>
      <c r="F89" s="46" t="s">
        <v>9</v>
      </c>
      <c r="G89" s="87"/>
      <c r="H89" s="74">
        <f t="shared" si="14"/>
        <v>0</v>
      </c>
    </row>
    <row r="90" spans="3:8" ht="20.100000000000001" customHeight="1">
      <c r="C90" s="140" t="s">
        <v>32</v>
      </c>
      <c r="D90" s="140"/>
      <c r="E90" s="140"/>
      <c r="F90" s="140"/>
      <c r="G90" s="140"/>
      <c r="H90" s="86">
        <f>SUM(H88:H89)</f>
        <v>0</v>
      </c>
    </row>
    <row r="91" spans="3:8" ht="20.100000000000001" customHeight="1">
      <c r="C91" s="137" t="s">
        <v>131</v>
      </c>
      <c r="D91" s="138"/>
      <c r="E91" s="138"/>
      <c r="F91" s="138"/>
      <c r="G91" s="138"/>
      <c r="H91" s="139"/>
    </row>
    <row r="92" spans="3:8" ht="20.100000000000001" customHeight="1">
      <c r="C92" s="75">
        <v>1</v>
      </c>
      <c r="D92" s="49" t="s">
        <v>332</v>
      </c>
      <c r="E92" s="81">
        <v>1</v>
      </c>
      <c r="F92" s="46" t="s">
        <v>9</v>
      </c>
      <c r="G92" s="87"/>
      <c r="H92" s="74">
        <f t="shared" ref="H92:H93" si="15">E92*G92</f>
        <v>0</v>
      </c>
    </row>
    <row r="93" spans="3:8" ht="20.100000000000001" customHeight="1">
      <c r="C93" s="75">
        <v>2</v>
      </c>
      <c r="D93" s="47" t="s">
        <v>333</v>
      </c>
      <c r="E93" s="81">
        <v>3</v>
      </c>
      <c r="F93" s="46" t="s">
        <v>9</v>
      </c>
      <c r="G93" s="87"/>
      <c r="H93" s="74">
        <f t="shared" si="15"/>
        <v>0</v>
      </c>
    </row>
    <row r="94" spans="3:8" ht="20.100000000000001" customHeight="1">
      <c r="C94" s="140" t="s">
        <v>32</v>
      </c>
      <c r="D94" s="140"/>
      <c r="E94" s="140"/>
      <c r="F94" s="140"/>
      <c r="G94" s="140"/>
      <c r="H94" s="86">
        <f>SUM(H92:H93)</f>
        <v>0</v>
      </c>
    </row>
    <row r="95" spans="3:8" ht="20.100000000000001" customHeight="1">
      <c r="C95" s="137" t="s">
        <v>141</v>
      </c>
      <c r="D95" s="138"/>
      <c r="E95" s="138"/>
      <c r="F95" s="138"/>
      <c r="G95" s="138"/>
      <c r="H95" s="139"/>
    </row>
    <row r="96" spans="3:8" ht="20.100000000000001" customHeight="1">
      <c r="C96" s="75">
        <v>1</v>
      </c>
      <c r="D96" s="47" t="s">
        <v>340</v>
      </c>
      <c r="E96" s="81">
        <v>2</v>
      </c>
      <c r="F96" s="46" t="s">
        <v>9</v>
      </c>
      <c r="G96" s="87"/>
      <c r="H96" s="74">
        <f t="shared" ref="H96" si="16">E96*G96</f>
        <v>0</v>
      </c>
    </row>
    <row r="97" spans="1:9" ht="20.100000000000001" customHeight="1">
      <c r="C97" s="140" t="s">
        <v>32</v>
      </c>
      <c r="D97" s="140"/>
      <c r="E97" s="140"/>
      <c r="F97" s="140"/>
      <c r="G97" s="140"/>
      <c r="H97" s="86">
        <f>SUM(H95:H96)</f>
        <v>0</v>
      </c>
    </row>
    <row r="98" spans="1:9" s="77" customFormat="1" ht="20.100000000000001" customHeight="1">
      <c r="A98" s="76"/>
      <c r="C98" s="137" t="s">
        <v>63</v>
      </c>
      <c r="D98" s="138"/>
      <c r="E98" s="138"/>
      <c r="F98" s="138"/>
      <c r="G98" s="138"/>
      <c r="H98" s="139"/>
      <c r="I98" s="76"/>
    </row>
    <row r="99" spans="1:9" ht="20.100000000000001" customHeight="1">
      <c r="C99" s="75">
        <v>1</v>
      </c>
      <c r="D99" s="47" t="s">
        <v>105</v>
      </c>
      <c r="E99" s="81">
        <v>1</v>
      </c>
      <c r="F99" s="46" t="s">
        <v>27</v>
      </c>
      <c r="G99" s="87"/>
      <c r="H99" s="74">
        <f t="shared" ref="H99" si="17">E99*G99</f>
        <v>0</v>
      </c>
    </row>
    <row r="100" spans="1:9" ht="20.100000000000001" customHeight="1">
      <c r="C100" s="140" t="s">
        <v>32</v>
      </c>
      <c r="D100" s="140"/>
      <c r="E100" s="140"/>
      <c r="F100" s="140"/>
      <c r="G100" s="140"/>
      <c r="H100" s="86">
        <f>SUM(H98:H99)</f>
        <v>0</v>
      </c>
    </row>
    <row r="101" spans="1:9" s="77" customFormat="1" ht="20.100000000000001" customHeight="1">
      <c r="A101" s="76"/>
      <c r="C101" s="120"/>
      <c r="D101" s="121"/>
      <c r="E101" s="121"/>
      <c r="F101" s="121"/>
      <c r="G101" s="121"/>
      <c r="H101" s="122"/>
      <c r="I101" s="76"/>
    </row>
    <row r="102" spans="1:9">
      <c r="C102" s="52"/>
      <c r="D102" s="53"/>
      <c r="E102" s="54"/>
      <c r="F102" s="54"/>
      <c r="G102" s="55"/>
      <c r="H102" s="67"/>
    </row>
    <row r="103" spans="1:9" ht="30" customHeight="1">
      <c r="C103" s="123" t="s">
        <v>11</v>
      </c>
      <c r="D103" s="124"/>
      <c r="E103" s="124"/>
      <c r="F103" s="124"/>
      <c r="G103" s="125"/>
      <c r="H103" s="103">
        <f>H100+H46+H32+H27+H19+H15+H49+H64+H72+H94+H78+H86+H90+H97</f>
        <v>0</v>
      </c>
    </row>
    <row r="104" spans="1:9" ht="16.5" thickBot="1">
      <c r="C104" s="62"/>
      <c r="D104" s="62" t="s">
        <v>140</v>
      </c>
      <c r="E104" s="62"/>
      <c r="F104" s="62"/>
      <c r="G104" s="61"/>
      <c r="H104" s="61"/>
    </row>
    <row r="105" spans="1:9">
      <c r="C105" s="63"/>
      <c r="D105" s="117" t="s">
        <v>132</v>
      </c>
      <c r="E105" s="63"/>
      <c r="F105" s="63"/>
      <c r="G105" s="63"/>
      <c r="H105" s="63"/>
    </row>
    <row r="106" spans="1:9">
      <c r="C106" s="52"/>
      <c r="D106" s="118" t="s">
        <v>133</v>
      </c>
      <c r="E106" s="52"/>
      <c r="F106" s="52"/>
      <c r="G106" s="53"/>
      <c r="H106" s="53"/>
    </row>
    <row r="107" spans="1:9">
      <c r="C107" s="52"/>
      <c r="D107" s="118" t="s">
        <v>134</v>
      </c>
      <c r="E107" s="54"/>
      <c r="F107" s="54"/>
      <c r="G107" s="55"/>
      <c r="H107" s="64"/>
    </row>
    <row r="108" spans="1:9">
      <c r="C108" s="52"/>
      <c r="D108" s="118" t="s">
        <v>135</v>
      </c>
      <c r="E108" s="54"/>
      <c r="F108" s="54"/>
      <c r="G108" s="55"/>
      <c r="H108" s="64"/>
    </row>
    <row r="109" spans="1:9">
      <c r="C109" s="52"/>
      <c r="D109" s="118" t="s">
        <v>136</v>
      </c>
      <c r="E109" s="54"/>
      <c r="F109" s="54"/>
      <c r="G109" s="55"/>
      <c r="H109" s="64"/>
    </row>
    <row r="110" spans="1:9">
      <c r="C110" s="52"/>
      <c r="D110" s="118" t="s">
        <v>137</v>
      </c>
      <c r="E110" s="54"/>
      <c r="F110" s="54"/>
      <c r="G110" s="55"/>
      <c r="H110" s="64"/>
    </row>
    <row r="111" spans="1:9">
      <c r="C111" s="52"/>
      <c r="D111" s="118" t="s">
        <v>138</v>
      </c>
      <c r="E111" s="54"/>
      <c r="F111" s="54"/>
      <c r="G111" s="55"/>
      <c r="H111" s="64"/>
    </row>
    <row r="112" spans="1:9" ht="15.75" hidden="1" customHeight="1">
      <c r="C112" s="52"/>
      <c r="D112" s="118" t="s">
        <v>139</v>
      </c>
      <c r="E112" s="54"/>
      <c r="F112" s="54"/>
      <c r="G112" s="55"/>
      <c r="H112" s="64"/>
    </row>
    <row r="113" spans="1:9">
      <c r="C113" s="52"/>
      <c r="D113" s="53"/>
      <c r="E113" s="54"/>
      <c r="F113" s="54"/>
      <c r="G113" s="55"/>
      <c r="H113" s="56"/>
    </row>
    <row r="114" spans="1:9">
      <c r="C114" s="68"/>
      <c r="D114" s="68"/>
      <c r="E114" s="68"/>
      <c r="F114" s="68"/>
      <c r="G114" s="68"/>
      <c r="H114" s="68"/>
    </row>
    <row r="115" spans="1:9">
      <c r="C115" s="62"/>
      <c r="D115" s="62"/>
      <c r="E115" s="62"/>
      <c r="F115" s="62"/>
      <c r="G115" s="62"/>
      <c r="H115" s="62"/>
    </row>
    <row r="116" spans="1:9">
      <c r="C116" s="62"/>
      <c r="D116" s="62"/>
      <c r="E116" s="62"/>
      <c r="F116" s="62"/>
      <c r="G116" s="62"/>
      <c r="H116" s="62"/>
    </row>
    <row r="117" spans="1:9">
      <c r="C117" s="63"/>
      <c r="D117" s="62"/>
      <c r="E117" s="63"/>
      <c r="F117" s="63"/>
      <c r="G117" s="63"/>
      <c r="H117" s="63"/>
    </row>
    <row r="118" spans="1:9">
      <c r="C118" s="52"/>
      <c r="D118" s="53"/>
      <c r="E118" s="52"/>
      <c r="F118" s="52"/>
      <c r="G118" s="53"/>
      <c r="H118" s="53"/>
    </row>
    <row r="119" spans="1:9" ht="15.75" customHeight="1">
      <c r="C119" s="52"/>
      <c r="D119" s="53"/>
      <c r="E119" s="54"/>
      <c r="F119" s="54"/>
      <c r="G119" s="55"/>
      <c r="H119" s="64"/>
    </row>
    <row r="120" spans="1:9">
      <c r="C120" s="52"/>
      <c r="D120" s="53"/>
      <c r="E120" s="54"/>
      <c r="F120" s="54"/>
      <c r="G120" s="55"/>
      <c r="H120" s="64"/>
    </row>
    <row r="121" spans="1:9">
      <c r="C121" s="52"/>
      <c r="D121" s="53"/>
      <c r="E121" s="54"/>
      <c r="F121" s="54"/>
      <c r="G121" s="55"/>
      <c r="H121" s="64"/>
    </row>
    <row r="122" spans="1:9">
      <c r="C122" s="52"/>
      <c r="D122" s="53"/>
      <c r="E122" s="54"/>
      <c r="F122" s="54"/>
      <c r="G122" s="55"/>
      <c r="H122" s="64"/>
    </row>
    <row r="123" spans="1:9" ht="15.75" hidden="1" customHeight="1">
      <c r="C123" s="52"/>
      <c r="D123" s="53"/>
      <c r="E123" s="54"/>
      <c r="F123" s="54"/>
      <c r="G123" s="55"/>
      <c r="H123" s="64"/>
    </row>
    <row r="124" spans="1:9" ht="15.75" hidden="1" customHeight="1">
      <c r="C124" s="52"/>
      <c r="D124" s="53"/>
      <c r="E124" s="54"/>
      <c r="F124" s="54"/>
      <c r="G124" s="55"/>
      <c r="H124" s="64"/>
    </row>
    <row r="125" spans="1:9">
      <c r="C125" s="102"/>
      <c r="D125" s="68"/>
      <c r="E125" s="102"/>
      <c r="F125" s="102"/>
      <c r="G125" s="61"/>
      <c r="H125" s="67"/>
    </row>
    <row r="126" spans="1:9" s="4" customFormat="1">
      <c r="A126" s="5"/>
      <c r="C126" s="102"/>
      <c r="D126" s="68"/>
      <c r="E126" s="102"/>
      <c r="F126" s="102"/>
      <c r="G126" s="61"/>
      <c r="H126" s="69"/>
      <c r="I126" s="5"/>
    </row>
    <row r="127" spans="1:9">
      <c r="C127" s="62"/>
      <c r="D127" s="62"/>
      <c r="E127" s="62"/>
      <c r="F127" s="62"/>
      <c r="G127" s="62"/>
      <c r="H127" s="62"/>
    </row>
    <row r="128" spans="1:9">
      <c r="C128" s="62"/>
      <c r="D128" s="62"/>
      <c r="E128" s="62"/>
      <c r="F128" s="62"/>
      <c r="G128" s="62"/>
      <c r="H128" s="62"/>
    </row>
    <row r="129" spans="2:8">
      <c r="C129" s="62"/>
      <c r="D129" s="62"/>
      <c r="E129" s="62"/>
      <c r="F129" s="62"/>
      <c r="G129" s="62"/>
      <c r="H129" s="62"/>
    </row>
    <row r="130" spans="2:8">
      <c r="B130" s="6" t="s">
        <v>6</v>
      </c>
      <c r="C130" s="63"/>
      <c r="D130" s="62"/>
      <c r="E130" s="63"/>
      <c r="F130" s="63"/>
      <c r="G130" s="63"/>
      <c r="H130" s="63"/>
    </row>
    <row r="131" spans="2:8">
      <c r="B131" s="11"/>
      <c r="C131" s="52"/>
      <c r="D131" s="53"/>
      <c r="E131" s="52"/>
      <c r="F131" s="52"/>
      <c r="G131" s="53"/>
      <c r="H131" s="53"/>
    </row>
    <row r="132" spans="2:8">
      <c r="B132" s="12"/>
      <c r="C132" s="52"/>
      <c r="D132" s="53"/>
      <c r="E132" s="54"/>
      <c r="F132" s="54"/>
      <c r="G132" s="55"/>
      <c r="H132" s="64"/>
    </row>
    <row r="133" spans="2:8">
      <c r="B133" s="12"/>
      <c r="C133" s="52"/>
      <c r="D133" s="53"/>
      <c r="E133" s="54"/>
      <c r="F133" s="54"/>
      <c r="G133" s="55"/>
      <c r="H133" s="64"/>
    </row>
    <row r="134" spans="2:8">
      <c r="B134" s="12"/>
      <c r="C134" s="52"/>
      <c r="D134" s="53"/>
      <c r="E134" s="54"/>
      <c r="F134" s="54"/>
      <c r="G134" s="55"/>
      <c r="H134" s="64"/>
    </row>
    <row r="135" spans="2:8">
      <c r="B135" s="12"/>
      <c r="C135" s="52"/>
      <c r="D135" s="53"/>
      <c r="E135" s="65"/>
      <c r="F135" s="54"/>
      <c r="G135" s="55"/>
      <c r="H135" s="66"/>
    </row>
    <row r="136" spans="2:8">
      <c r="B136" s="12"/>
      <c r="C136" s="52"/>
      <c r="D136" s="53"/>
      <c r="E136" s="54"/>
      <c r="F136" s="54"/>
      <c r="G136" s="55"/>
      <c r="H136" s="64"/>
    </row>
    <row r="137" spans="2:8">
      <c r="B137" s="13"/>
      <c r="C137" s="52"/>
      <c r="D137" s="53"/>
      <c r="E137" s="54"/>
      <c r="F137" s="54"/>
      <c r="G137" s="55"/>
      <c r="H137" s="56"/>
    </row>
    <row r="138" spans="2:8">
      <c r="C138" s="61"/>
      <c r="D138" s="61"/>
      <c r="E138" s="61"/>
      <c r="F138" s="61"/>
      <c r="G138" s="61"/>
      <c r="H138" s="61"/>
    </row>
    <row r="139" spans="2:8" ht="10.5" customHeight="1">
      <c r="C139" s="70"/>
      <c r="D139" s="70"/>
      <c r="E139" s="70"/>
      <c r="F139" s="70"/>
      <c r="G139" s="57"/>
      <c r="H139" s="71"/>
    </row>
    <row r="140" spans="2:8" ht="10.5" customHeight="1">
      <c r="C140" s="70"/>
      <c r="D140" s="70"/>
      <c r="E140" s="70"/>
      <c r="F140" s="70"/>
      <c r="G140" s="45"/>
      <c r="H140" s="71"/>
    </row>
    <row r="141" spans="2:8">
      <c r="C141" s="58"/>
      <c r="D141" s="59"/>
      <c r="E141" s="58"/>
      <c r="F141" s="58"/>
      <c r="G141" s="59"/>
      <c r="H141" s="59"/>
    </row>
    <row r="142" spans="2:8">
      <c r="C142" s="62"/>
      <c r="D142" s="62"/>
      <c r="E142" s="62"/>
      <c r="F142" s="62"/>
      <c r="G142" s="61"/>
      <c r="H142" s="61"/>
    </row>
    <row r="143" spans="2:8">
      <c r="C143" s="72"/>
      <c r="D143" s="72"/>
      <c r="E143" s="72"/>
      <c r="F143" s="72"/>
      <c r="G143" s="61"/>
      <c r="H143" s="61"/>
    </row>
    <row r="144" spans="2:8">
      <c r="C144" s="102"/>
      <c r="D144" s="62"/>
      <c r="E144" s="63"/>
      <c r="F144" s="63"/>
      <c r="G144" s="63"/>
      <c r="H144" s="63"/>
    </row>
    <row r="145" spans="2:29">
      <c r="C145" s="52"/>
      <c r="D145" s="53"/>
      <c r="E145" s="52"/>
      <c r="F145" s="52"/>
      <c r="G145" s="53"/>
      <c r="H145" s="53"/>
      <c r="K145" s="14"/>
    </row>
    <row r="146" spans="2:29" s="5" customFormat="1">
      <c r="B146" s="1"/>
      <c r="C146" s="52"/>
      <c r="D146" s="53"/>
      <c r="E146" s="54"/>
      <c r="F146" s="54"/>
      <c r="G146" s="55"/>
      <c r="H146" s="6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 s="5" customFormat="1">
      <c r="B147" s="1"/>
      <c r="C147" s="52"/>
      <c r="D147" s="53"/>
      <c r="E147" s="54"/>
      <c r="F147" s="54"/>
      <c r="G147" s="55"/>
      <c r="H147" s="6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 s="5" customFormat="1">
      <c r="B148" s="1"/>
      <c r="C148" s="52"/>
      <c r="D148" s="53"/>
      <c r="E148" s="54"/>
      <c r="F148" s="54"/>
      <c r="G148" s="55"/>
      <c r="H148" s="6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 s="5" customFormat="1">
      <c r="B149" s="1"/>
      <c r="C149" s="52"/>
      <c r="D149" s="53"/>
      <c r="E149" s="54"/>
      <c r="F149" s="54"/>
      <c r="G149" s="55"/>
      <c r="H149" s="6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 s="5" customFormat="1">
      <c r="B150" s="1"/>
      <c r="C150" s="52"/>
      <c r="D150" s="53"/>
      <c r="E150" s="54"/>
      <c r="F150" s="54"/>
      <c r="G150" s="55"/>
      <c r="H150" s="6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 s="5" customFormat="1">
      <c r="B151" s="1"/>
      <c r="C151" s="52"/>
      <c r="D151" s="53"/>
      <c r="E151" s="54"/>
      <c r="F151" s="54"/>
      <c r="G151" s="55"/>
      <c r="H151" s="6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 s="5" customFormat="1">
      <c r="B152" s="1"/>
      <c r="C152" s="52"/>
      <c r="D152" s="53"/>
      <c r="E152" s="54"/>
      <c r="F152" s="54"/>
      <c r="G152" s="55"/>
      <c r="H152" s="6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 s="5" customFormat="1">
      <c r="B153" s="1"/>
      <c r="C153" s="61"/>
      <c r="D153" s="61"/>
      <c r="E153" s="61"/>
      <c r="F153" s="61"/>
      <c r="G153" s="61"/>
      <c r="H153" s="69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 s="5" customFormat="1">
      <c r="B154" s="1"/>
      <c r="C154" s="61"/>
      <c r="D154" s="61"/>
      <c r="E154" s="61"/>
      <c r="F154" s="61"/>
      <c r="G154" s="61"/>
      <c r="H154" s="6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 s="5" customFormat="1">
      <c r="B155" s="1"/>
      <c r="C155" s="62"/>
      <c r="D155" s="62"/>
      <c r="E155" s="62"/>
      <c r="F155" s="62"/>
      <c r="G155" s="62"/>
      <c r="H155" s="6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 s="5" customFormat="1">
      <c r="B156" s="1"/>
      <c r="C156" s="62"/>
      <c r="D156" s="62"/>
      <c r="E156" s="62"/>
      <c r="F156" s="62"/>
      <c r="G156" s="62"/>
      <c r="H156" s="6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 s="5" customFormat="1">
      <c r="B157" s="1"/>
      <c r="C157" s="62"/>
      <c r="D157" s="62"/>
      <c r="E157" s="62"/>
      <c r="F157" s="62"/>
      <c r="G157" s="62"/>
      <c r="H157" s="6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 s="5" customFormat="1">
      <c r="B158" s="1"/>
      <c r="C158" s="63"/>
      <c r="D158" s="62"/>
      <c r="E158" s="63"/>
      <c r="F158" s="63"/>
      <c r="G158" s="63"/>
      <c r="H158" s="6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 s="5" customFormat="1">
      <c r="B159" s="1"/>
      <c r="C159" s="52"/>
      <c r="D159" s="53"/>
      <c r="E159" s="52"/>
      <c r="F159" s="52"/>
      <c r="G159" s="53"/>
      <c r="H159" s="5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 s="5" customFormat="1">
      <c r="B160" s="1"/>
      <c r="C160" s="52"/>
      <c r="D160" s="53"/>
      <c r="E160" s="54"/>
      <c r="F160" s="54"/>
      <c r="G160" s="55"/>
      <c r="H160" s="6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 s="5" customFormat="1">
      <c r="B161" s="1"/>
      <c r="C161" s="52"/>
      <c r="D161" s="53"/>
      <c r="E161" s="54"/>
      <c r="F161" s="54"/>
      <c r="G161" s="55"/>
      <c r="H161" s="6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 s="5" customFormat="1">
      <c r="B162" s="1"/>
      <c r="C162" s="52"/>
      <c r="D162" s="53"/>
      <c r="E162" s="54"/>
      <c r="F162" s="54"/>
      <c r="G162" s="55"/>
      <c r="H162" s="6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 s="5" customFormat="1">
      <c r="B163" s="1"/>
      <c r="C163" s="52"/>
      <c r="D163" s="53"/>
      <c r="E163" s="54"/>
      <c r="F163" s="54"/>
      <c r="G163" s="55"/>
      <c r="H163" s="6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 s="5" customFormat="1">
      <c r="B164" s="1"/>
      <c r="C164" s="52"/>
      <c r="D164" s="53"/>
      <c r="E164" s="54"/>
      <c r="F164" s="54"/>
      <c r="G164" s="55"/>
      <c r="H164" s="6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 s="5" customFormat="1">
      <c r="B165" s="1"/>
      <c r="C165" s="52"/>
      <c r="D165" s="53"/>
      <c r="E165" s="54"/>
      <c r="F165" s="54"/>
      <c r="G165" s="55"/>
      <c r="H165" s="6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 s="5" customFormat="1">
      <c r="B166" s="1"/>
      <c r="C166" s="53"/>
      <c r="D166" s="53"/>
      <c r="E166" s="53"/>
      <c r="F166" s="53"/>
      <c r="G166" s="55"/>
      <c r="H166" s="6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 s="5" customFormat="1">
      <c r="B167" s="1"/>
      <c r="C167" s="61"/>
      <c r="D167" s="61"/>
      <c r="E167" s="61"/>
      <c r="F167" s="61"/>
      <c r="G167" s="61"/>
      <c r="H167" s="6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 s="5" customFormat="1">
      <c r="B168" s="1"/>
      <c r="C168" s="62"/>
      <c r="D168" s="62"/>
      <c r="E168" s="62"/>
      <c r="F168" s="62"/>
      <c r="G168" s="62"/>
      <c r="H168" s="7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 s="5" customFormat="1">
      <c r="B169" s="1"/>
      <c r="C169" s="62"/>
      <c r="D169" s="62"/>
      <c r="E169" s="62"/>
      <c r="F169" s="62"/>
      <c r="G169" s="62"/>
      <c r="H169" s="6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 s="5" customFormat="1">
      <c r="B170" s="1"/>
      <c r="C170" s="63"/>
      <c r="D170" s="62"/>
      <c r="E170" s="63"/>
      <c r="F170" s="63"/>
      <c r="G170" s="63"/>
      <c r="H170" s="6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 s="5" customFormat="1">
      <c r="B171" s="1"/>
      <c r="C171" s="52"/>
      <c r="D171" s="53"/>
      <c r="E171" s="52"/>
      <c r="F171" s="52"/>
      <c r="G171" s="53"/>
      <c r="H171" s="5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 s="5" customFormat="1">
      <c r="B172" s="1"/>
      <c r="C172" s="52"/>
      <c r="D172" s="53"/>
      <c r="E172" s="54"/>
      <c r="F172" s="54"/>
      <c r="G172" s="55"/>
      <c r="H172" s="6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 s="5" customFormat="1">
      <c r="B173" s="1"/>
      <c r="C173" s="52"/>
      <c r="D173" s="53"/>
      <c r="E173" s="54"/>
      <c r="F173" s="54"/>
      <c r="G173" s="55"/>
      <c r="H173" s="6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 s="5" customFormat="1">
      <c r="B174" s="1"/>
      <c r="C174" s="52"/>
      <c r="D174" s="53"/>
      <c r="E174" s="54"/>
      <c r="F174" s="54"/>
      <c r="G174" s="55"/>
      <c r="H174" s="6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 s="5" customFormat="1">
      <c r="B175" s="1"/>
      <c r="C175" s="52"/>
      <c r="D175" s="53"/>
      <c r="E175" s="54"/>
      <c r="F175" s="54"/>
      <c r="G175" s="55"/>
      <c r="H175" s="6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 s="5" customFormat="1">
      <c r="B176" s="1"/>
      <c r="C176" s="52"/>
      <c r="D176" s="53"/>
      <c r="E176" s="54"/>
      <c r="F176" s="54"/>
      <c r="G176" s="55"/>
      <c r="H176" s="6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 s="5" customFormat="1">
      <c r="B177" s="1"/>
      <c r="C177" s="52"/>
      <c r="D177" s="53"/>
      <c r="E177" s="54"/>
      <c r="F177" s="54"/>
      <c r="G177" s="55"/>
      <c r="H177" s="6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 s="5" customFormat="1">
      <c r="B178" s="1"/>
      <c r="C178" s="52"/>
      <c r="D178" s="53"/>
      <c r="E178" s="54"/>
      <c r="F178" s="54"/>
      <c r="G178" s="55"/>
      <c r="H178" s="6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 s="5" customFormat="1">
      <c r="B179" s="1"/>
      <c r="C179" s="53"/>
      <c r="D179" s="53"/>
      <c r="E179" s="53"/>
      <c r="F179" s="53"/>
      <c r="G179" s="55"/>
      <c r="H179" s="5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 s="5" customFormat="1">
      <c r="B180" s="1"/>
      <c r="C180" s="61"/>
      <c r="D180" s="61"/>
      <c r="E180" s="61"/>
      <c r="F180" s="61"/>
      <c r="G180" s="61"/>
      <c r="H180" s="6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 s="5" customFormat="1">
      <c r="B181" s="1"/>
      <c r="C181" s="62"/>
      <c r="D181" s="62"/>
      <c r="E181" s="62"/>
      <c r="F181" s="62"/>
      <c r="G181" s="62"/>
      <c r="H181" s="6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 s="5" customFormat="1">
      <c r="B182" s="1"/>
      <c r="C182" s="62"/>
      <c r="D182" s="62"/>
      <c r="E182" s="62"/>
      <c r="F182" s="62"/>
      <c r="G182" s="62"/>
      <c r="H182" s="6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 s="5" customFormat="1">
      <c r="B183" s="1"/>
      <c r="C183" s="63"/>
      <c r="D183" s="62"/>
      <c r="E183" s="63"/>
      <c r="F183" s="63"/>
      <c r="G183" s="63"/>
      <c r="H183" s="6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 s="5" customFormat="1">
      <c r="B184" s="1"/>
      <c r="C184" s="52"/>
      <c r="D184" s="53"/>
      <c r="E184" s="52"/>
      <c r="F184" s="52"/>
      <c r="G184" s="53"/>
      <c r="H184" s="5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 s="5" customFormat="1">
      <c r="B185" s="1"/>
      <c r="C185" s="52"/>
      <c r="D185" s="53"/>
      <c r="E185" s="54"/>
      <c r="F185" s="54"/>
      <c r="G185" s="55"/>
      <c r="H185" s="6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 s="5" customFormat="1">
      <c r="B186" s="1"/>
      <c r="C186" s="52"/>
      <c r="D186" s="53"/>
      <c r="E186" s="54"/>
      <c r="F186" s="54"/>
      <c r="G186" s="55"/>
      <c r="H186" s="6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 s="5" customFormat="1">
      <c r="B187" s="1"/>
      <c r="C187" s="52"/>
      <c r="D187" s="53"/>
      <c r="E187" s="54"/>
      <c r="F187" s="54"/>
      <c r="G187" s="55"/>
      <c r="H187" s="6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 s="5" customFormat="1">
      <c r="B188" s="1"/>
      <c r="C188" s="52"/>
      <c r="D188" s="53"/>
      <c r="E188" s="54"/>
      <c r="F188" s="54"/>
      <c r="G188" s="55"/>
      <c r="H188" s="6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 s="5" customFormat="1">
      <c r="B189" s="1"/>
      <c r="C189" s="52"/>
      <c r="D189" s="53"/>
      <c r="E189" s="54"/>
      <c r="F189" s="54"/>
      <c r="G189" s="55"/>
      <c r="H189" s="6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 s="5" customFormat="1">
      <c r="B190" s="1"/>
      <c r="C190" s="52"/>
      <c r="D190" s="53"/>
      <c r="E190" s="54"/>
      <c r="F190" s="54"/>
      <c r="G190" s="55"/>
      <c r="H190" s="6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 s="5" customFormat="1">
      <c r="B191" s="1"/>
      <c r="C191" s="52"/>
      <c r="D191" s="53"/>
      <c r="E191" s="54"/>
      <c r="F191" s="54"/>
      <c r="G191" s="55"/>
      <c r="H191" s="6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 s="5" customFormat="1">
      <c r="B192" s="1"/>
      <c r="C192" s="102"/>
      <c r="D192" s="68"/>
      <c r="E192" s="102"/>
      <c r="F192" s="102"/>
      <c r="G192" s="61"/>
      <c r="H192" s="6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 s="5" customFormat="1">
      <c r="B193" s="1"/>
      <c r="C193" s="61"/>
      <c r="D193" s="61"/>
      <c r="E193" s="61"/>
      <c r="F193" s="61"/>
      <c r="G193" s="61"/>
      <c r="H193" s="6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 s="5" customFormat="1">
      <c r="B194" s="1"/>
      <c r="C194" s="62"/>
      <c r="D194" s="62"/>
      <c r="E194" s="62"/>
      <c r="F194" s="62"/>
      <c r="G194" s="62"/>
      <c r="H194" s="6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 s="5" customFormat="1">
      <c r="B195" s="1"/>
      <c r="C195" s="62"/>
      <c r="D195" s="62"/>
      <c r="E195" s="62"/>
      <c r="F195" s="62"/>
      <c r="G195" s="62"/>
      <c r="H195" s="6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 s="5" customFormat="1">
      <c r="B196" s="1"/>
      <c r="C196" s="62"/>
      <c r="D196" s="62"/>
      <c r="E196" s="62"/>
      <c r="F196" s="62"/>
      <c r="G196" s="62"/>
      <c r="H196" s="6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 s="5" customFormat="1">
      <c r="B197" s="1"/>
      <c r="C197" s="63"/>
      <c r="D197" s="62"/>
      <c r="E197" s="63"/>
      <c r="F197" s="63"/>
      <c r="G197" s="63"/>
      <c r="H197" s="6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 s="5" customFormat="1">
      <c r="B198" s="1"/>
      <c r="C198" s="52"/>
      <c r="D198" s="53"/>
      <c r="E198" s="52"/>
      <c r="F198" s="52"/>
      <c r="G198" s="53"/>
      <c r="H198" s="5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 s="5" customFormat="1">
      <c r="B199" s="1"/>
      <c r="C199" s="52"/>
      <c r="D199" s="53"/>
      <c r="E199" s="54"/>
      <c r="F199" s="54"/>
      <c r="G199" s="55"/>
      <c r="H199" s="6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 s="5" customFormat="1">
      <c r="B200" s="1"/>
      <c r="C200" s="52"/>
      <c r="D200" s="53"/>
      <c r="E200" s="54"/>
      <c r="F200" s="54"/>
      <c r="G200" s="55"/>
      <c r="H200" s="6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 s="5" customFormat="1">
      <c r="B201" s="1"/>
      <c r="C201" s="52"/>
      <c r="D201" s="53"/>
      <c r="E201" s="54"/>
      <c r="F201" s="54"/>
      <c r="G201" s="55"/>
      <c r="H201" s="6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 s="5" customFormat="1">
      <c r="B202" s="1"/>
      <c r="C202" s="52"/>
      <c r="D202" s="53"/>
      <c r="E202" s="54"/>
      <c r="F202" s="54"/>
      <c r="G202" s="55"/>
      <c r="H202" s="6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 s="5" customFormat="1">
      <c r="B203" s="1"/>
      <c r="C203" s="52"/>
      <c r="D203" s="53"/>
      <c r="E203" s="54"/>
      <c r="F203" s="54"/>
      <c r="G203" s="55"/>
      <c r="H203" s="6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 s="5" customFormat="1">
      <c r="B204" s="1"/>
      <c r="C204" s="52"/>
      <c r="D204" s="53"/>
      <c r="E204" s="54"/>
      <c r="F204" s="54"/>
      <c r="G204" s="55"/>
      <c r="H204" s="6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 s="5" customFormat="1">
      <c r="B205" s="1"/>
      <c r="C205" s="53"/>
      <c r="D205" s="53"/>
      <c r="E205" s="53"/>
      <c r="F205" s="53"/>
      <c r="G205" s="55"/>
      <c r="H205" s="5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 s="5" customFormat="1">
      <c r="B206" s="1"/>
      <c r="C206" s="61"/>
      <c r="D206" s="61"/>
      <c r="E206" s="61"/>
      <c r="F206" s="61"/>
      <c r="G206" s="61"/>
      <c r="H206" s="6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 s="5" customFormat="1">
      <c r="B207" s="1"/>
      <c r="C207" s="62"/>
      <c r="D207" s="62"/>
      <c r="E207" s="62"/>
      <c r="F207" s="62"/>
      <c r="G207" s="62"/>
      <c r="H207" s="6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 s="5" customFormat="1">
      <c r="B208" s="1"/>
      <c r="C208" s="62"/>
      <c r="D208" s="62"/>
      <c r="E208" s="62"/>
      <c r="F208" s="62"/>
      <c r="G208" s="62"/>
      <c r="H208" s="6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 s="5" customFormat="1">
      <c r="B209" s="1"/>
      <c r="C209" s="63"/>
      <c r="D209" s="62"/>
      <c r="E209" s="63"/>
      <c r="F209" s="63"/>
      <c r="G209" s="63"/>
      <c r="H209" s="6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 s="5" customFormat="1">
      <c r="B210" s="1"/>
      <c r="C210" s="52"/>
      <c r="D210" s="53"/>
      <c r="E210" s="52"/>
      <c r="F210" s="52"/>
      <c r="G210" s="53"/>
      <c r="H210" s="5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 s="5" customFormat="1">
      <c r="B211" s="1"/>
      <c r="C211" s="52"/>
      <c r="D211" s="53"/>
      <c r="E211" s="54"/>
      <c r="F211" s="54"/>
      <c r="G211" s="55"/>
      <c r="H211" s="6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 s="5" customFormat="1">
      <c r="B212" s="1"/>
      <c r="C212" s="52"/>
      <c r="D212" s="53"/>
      <c r="E212" s="54"/>
      <c r="F212" s="54"/>
      <c r="G212" s="55"/>
      <c r="H212" s="6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 s="5" customFormat="1">
      <c r="B213" s="1"/>
      <c r="C213" s="52"/>
      <c r="D213" s="53"/>
      <c r="E213" s="54"/>
      <c r="F213" s="54"/>
      <c r="G213" s="55"/>
      <c r="H213" s="6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 s="5" customFormat="1">
      <c r="B214" s="1"/>
      <c r="C214" s="52"/>
      <c r="D214" s="53"/>
      <c r="E214" s="54"/>
      <c r="F214" s="54"/>
      <c r="G214" s="55"/>
      <c r="H214" s="6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 s="5" customFormat="1">
      <c r="B215" s="1"/>
      <c r="C215" s="52"/>
      <c r="D215" s="53"/>
      <c r="E215" s="54"/>
      <c r="F215" s="54"/>
      <c r="G215" s="55"/>
      <c r="H215" s="6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 s="5" customFormat="1">
      <c r="B216" s="1"/>
      <c r="C216" s="53"/>
      <c r="D216" s="53"/>
      <c r="E216" s="53"/>
      <c r="F216" s="53"/>
      <c r="G216" s="55"/>
      <c r="H216" s="5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 s="5" customFormat="1">
      <c r="B217" s="1"/>
      <c r="C217" s="61"/>
      <c r="D217" s="61"/>
      <c r="E217" s="61"/>
      <c r="F217" s="61"/>
      <c r="G217" s="61"/>
      <c r="H217" s="6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 s="5" customFormat="1">
      <c r="B218" s="1"/>
      <c r="C218" s="62"/>
      <c r="D218" s="62"/>
      <c r="E218" s="62"/>
      <c r="F218" s="62"/>
      <c r="G218" s="62"/>
      <c r="H218" s="6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 s="5" customFormat="1">
      <c r="B219" s="1"/>
      <c r="C219" s="62"/>
      <c r="D219" s="62"/>
      <c r="E219" s="62"/>
      <c r="F219" s="62"/>
      <c r="G219" s="62"/>
      <c r="H219" s="6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 s="5" customFormat="1">
      <c r="B220" s="1"/>
      <c r="C220" s="63"/>
      <c r="D220" s="62"/>
      <c r="E220" s="63"/>
      <c r="F220" s="63"/>
      <c r="G220" s="63"/>
      <c r="H220" s="6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2:29" s="5" customFormat="1">
      <c r="B221" s="1"/>
      <c r="C221" s="52"/>
      <c r="D221" s="53"/>
      <c r="E221" s="52"/>
      <c r="F221" s="52"/>
      <c r="G221" s="53"/>
      <c r="H221" s="5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2:29" s="5" customFormat="1">
      <c r="B222" s="1"/>
      <c r="C222" s="52"/>
      <c r="D222" s="53"/>
      <c r="E222" s="54"/>
      <c r="F222" s="54"/>
      <c r="G222" s="55"/>
      <c r="H222" s="6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2:29" s="5" customFormat="1">
      <c r="B223" s="1"/>
      <c r="C223" s="52"/>
      <c r="D223" s="53"/>
      <c r="E223" s="54"/>
      <c r="F223" s="54"/>
      <c r="G223" s="55"/>
      <c r="H223" s="6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2:29" s="5" customFormat="1">
      <c r="B224" s="1"/>
      <c r="C224" s="52"/>
      <c r="D224" s="53"/>
      <c r="E224" s="54"/>
      <c r="F224" s="54"/>
      <c r="G224" s="55"/>
      <c r="H224" s="6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2:29" s="5" customFormat="1">
      <c r="B225" s="1"/>
      <c r="C225" s="52"/>
      <c r="D225" s="53"/>
      <c r="E225" s="54"/>
      <c r="F225" s="54"/>
      <c r="G225" s="55"/>
      <c r="H225" s="6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2:29" s="5" customFormat="1">
      <c r="B226" s="1"/>
      <c r="C226" s="52"/>
      <c r="D226" s="53"/>
      <c r="E226" s="54"/>
      <c r="F226" s="54"/>
      <c r="G226" s="55"/>
      <c r="H226" s="6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2:29" s="5" customFormat="1">
      <c r="B227" s="1"/>
      <c r="C227" s="52"/>
      <c r="D227" s="53"/>
      <c r="E227" s="54"/>
      <c r="F227" s="54"/>
      <c r="G227" s="55"/>
      <c r="H227" s="6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2:29" s="5" customFormat="1">
      <c r="B228" s="1"/>
      <c r="C228" s="61"/>
      <c r="D228" s="61"/>
      <c r="E228" s="61"/>
      <c r="F228" s="61"/>
      <c r="G228" s="61"/>
      <c r="H228" s="6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2:29" s="5" customFormat="1">
      <c r="B229" s="1"/>
      <c r="C229" s="61"/>
      <c r="D229" s="61"/>
      <c r="E229" s="61"/>
      <c r="F229" s="61"/>
      <c r="G229" s="61"/>
      <c r="H229" s="6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2:29" s="5" customFormat="1" ht="10.5" customHeight="1">
      <c r="B230" s="1"/>
      <c r="C230" s="132"/>
      <c r="D230" s="132"/>
      <c r="E230" s="132"/>
      <c r="F230" s="132"/>
      <c r="G230" s="57"/>
      <c r="H230" s="13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2:29" s="5" customFormat="1" ht="10.5" customHeight="1">
      <c r="B231" s="1"/>
      <c r="C231" s="132"/>
      <c r="D231" s="132"/>
      <c r="E231" s="132"/>
      <c r="F231" s="132"/>
      <c r="G231" s="45"/>
      <c r="H231" s="13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2:29" s="5" customFormat="1" ht="10.5" customHeight="1">
      <c r="B232" s="1"/>
      <c r="C232" s="134"/>
      <c r="D232" s="134"/>
      <c r="E232" s="134"/>
      <c r="F232" s="134"/>
      <c r="G232" s="134"/>
      <c r="H232" s="13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2:29" s="5" customFormat="1" ht="10.5" customHeight="1">
      <c r="B233" s="1"/>
      <c r="C233" s="134"/>
      <c r="D233" s="134"/>
      <c r="E233" s="134"/>
      <c r="F233" s="134"/>
      <c r="G233" s="134"/>
      <c r="H233" s="13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2:29" s="5" customFormat="1" ht="10.5" customHeight="1">
      <c r="B234" s="1"/>
      <c r="C234" s="134"/>
      <c r="D234" s="134"/>
      <c r="E234" s="134"/>
      <c r="F234" s="134"/>
      <c r="G234" s="134"/>
      <c r="H234" s="13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2:29" s="5" customFormat="1" ht="10.5" customHeight="1">
      <c r="B235" s="1"/>
      <c r="C235" s="134"/>
      <c r="D235" s="134"/>
      <c r="E235" s="134"/>
      <c r="F235" s="134"/>
      <c r="G235" s="134"/>
      <c r="H235" s="13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2:29" s="5" customFormat="1" ht="10.5" customHeight="1">
      <c r="B236" s="1"/>
      <c r="C236" s="134"/>
      <c r="D236" s="134"/>
      <c r="E236" s="134"/>
      <c r="F236" s="134"/>
      <c r="G236" s="134"/>
      <c r="H236" s="13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2:29" s="5" customFormat="1" ht="10.5" customHeight="1">
      <c r="B237" s="1"/>
      <c r="C237" s="134"/>
      <c r="D237" s="134"/>
      <c r="E237" s="134"/>
      <c r="F237" s="134"/>
      <c r="G237" s="134"/>
      <c r="H237" s="13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2:29" s="5" customFormat="1" ht="10.5" customHeight="1">
      <c r="B238" s="1"/>
      <c r="C238" s="132"/>
      <c r="D238" s="132"/>
      <c r="E238" s="132"/>
      <c r="F238" s="132"/>
      <c r="G238" s="57"/>
      <c r="H238" s="133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2:29" s="5" customFormat="1" ht="10.5" customHeight="1">
      <c r="B239" s="1"/>
      <c r="C239" s="132"/>
      <c r="D239" s="132"/>
      <c r="E239" s="132"/>
      <c r="F239" s="132"/>
      <c r="G239" s="45"/>
      <c r="H239" s="13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2:29" s="5" customFormat="1" ht="10.5" customHeight="1">
      <c r="B240" s="1"/>
      <c r="C240" s="132"/>
      <c r="D240" s="132"/>
      <c r="E240" s="132"/>
      <c r="F240" s="132"/>
      <c r="G240" s="57"/>
      <c r="H240" s="13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2:29" s="5" customFormat="1" ht="10.5" customHeight="1">
      <c r="B241" s="1"/>
      <c r="C241" s="132"/>
      <c r="D241" s="132"/>
      <c r="E241" s="132"/>
      <c r="F241" s="132"/>
      <c r="G241" s="45"/>
      <c r="H241" s="13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2:29" s="5" customFormat="1">
      <c r="B242" s="1"/>
      <c r="C242" s="132"/>
      <c r="D242" s="132"/>
      <c r="E242" s="132"/>
      <c r="F242" s="132"/>
      <c r="G242" s="1"/>
      <c r="H242" s="13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2:29" s="5" customFormat="1">
      <c r="B243" s="1"/>
      <c r="C243" s="132"/>
      <c r="D243" s="132"/>
      <c r="E243" s="132"/>
      <c r="F243" s="132"/>
      <c r="G243" s="1"/>
      <c r="H243" s="13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2:29" s="5" customFormat="1">
      <c r="B244" s="1"/>
      <c r="C244" s="132"/>
      <c r="D244" s="132"/>
      <c r="E244" s="132"/>
      <c r="F244" s="132"/>
      <c r="G244" s="1"/>
      <c r="H244" s="13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2:29" s="5" customFormat="1">
      <c r="B245" s="1"/>
      <c r="C245" s="132"/>
      <c r="D245" s="132"/>
      <c r="E245" s="132"/>
      <c r="F245" s="132"/>
      <c r="G245" s="1"/>
      <c r="H245" s="13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2:29" s="5" customFormat="1">
      <c r="B246" s="1"/>
      <c r="C246" s="132"/>
      <c r="D246" s="132"/>
      <c r="E246" s="132"/>
      <c r="F246" s="132"/>
      <c r="G246" s="1"/>
      <c r="H246" s="13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2:29" s="5" customFormat="1">
      <c r="B247" s="1"/>
      <c r="C247" s="132"/>
      <c r="D247" s="132"/>
      <c r="E247" s="132"/>
      <c r="F247" s="132"/>
      <c r="G247" s="1"/>
      <c r="H247" s="13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9" spans="2:29" s="5" customFormat="1">
      <c r="B249" s="1"/>
      <c r="C249" s="134"/>
      <c r="D249" s="134"/>
      <c r="E249" s="134"/>
      <c r="F249" s="134"/>
      <c r="G249" s="134"/>
      <c r="H249" s="13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2:29" s="5" customFormat="1">
      <c r="B250" s="1"/>
      <c r="C250" s="134"/>
      <c r="D250" s="134"/>
      <c r="E250" s="134"/>
      <c r="F250" s="134"/>
      <c r="G250" s="134"/>
      <c r="H250" s="13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2:29" s="5" customFormat="1">
      <c r="B251" s="1"/>
      <c r="C251" s="132"/>
      <c r="D251" s="132"/>
      <c r="E251" s="132"/>
      <c r="F251" s="132"/>
      <c r="G251" s="57"/>
      <c r="H251" s="13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2:29" s="5" customFormat="1">
      <c r="B252" s="1"/>
      <c r="C252" s="132"/>
      <c r="D252" s="132"/>
      <c r="E252" s="132"/>
      <c r="F252" s="132"/>
      <c r="G252" s="45"/>
      <c r="H252" s="13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2:29" s="5" customFormat="1">
      <c r="B253" s="1"/>
      <c r="C253" s="132"/>
      <c r="D253" s="132"/>
      <c r="E253" s="132"/>
      <c r="F253" s="132"/>
      <c r="G253" s="57"/>
      <c r="H253" s="13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2:29" s="5" customFormat="1">
      <c r="B254" s="1"/>
      <c r="C254" s="132"/>
      <c r="D254" s="132"/>
      <c r="E254" s="132"/>
      <c r="F254" s="132"/>
      <c r="G254" s="45"/>
      <c r="H254" s="13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2:29" s="5" customFormat="1">
      <c r="B255" s="1"/>
      <c r="C255" s="132"/>
      <c r="D255" s="132"/>
      <c r="E255" s="132"/>
      <c r="F255" s="132"/>
      <c r="G255" s="1"/>
      <c r="H255" s="13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2:29" s="5" customFormat="1">
      <c r="B256" s="1"/>
      <c r="C256" s="132"/>
      <c r="D256" s="132"/>
      <c r="E256" s="132"/>
      <c r="F256" s="132"/>
      <c r="G256" s="1"/>
      <c r="H256" s="13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2:29" s="5" customFormat="1">
      <c r="B257" s="1"/>
      <c r="C257" s="132"/>
      <c r="D257" s="132"/>
      <c r="E257" s="132"/>
      <c r="F257" s="132"/>
      <c r="G257" s="1"/>
      <c r="H257" s="13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2:29" s="5" customFormat="1">
      <c r="B258" s="1"/>
      <c r="C258" s="132"/>
      <c r="D258" s="132"/>
      <c r="E258" s="132"/>
      <c r="F258" s="132"/>
      <c r="G258" s="1"/>
      <c r="H258" s="13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2:29" s="5" customFormat="1">
      <c r="B259" s="1"/>
      <c r="C259" s="132"/>
      <c r="D259" s="132"/>
      <c r="E259" s="132"/>
      <c r="F259" s="132"/>
      <c r="G259" s="1"/>
      <c r="H259" s="13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2:29" s="5" customFormat="1">
      <c r="B260" s="1"/>
      <c r="C260" s="132"/>
      <c r="D260" s="132"/>
      <c r="E260" s="132"/>
      <c r="F260" s="132"/>
      <c r="G260" s="1"/>
      <c r="H260" s="133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3" spans="2:29" s="5" customFormat="1">
      <c r="B263" s="1"/>
      <c r="C263" s="135"/>
      <c r="D263" s="135"/>
      <c r="E263" s="135"/>
      <c r="F263" s="135"/>
      <c r="G263" s="135"/>
      <c r="H263" s="135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2:29" s="5" customFormat="1">
      <c r="B264" s="1"/>
      <c r="C264" s="136"/>
      <c r="D264" s="136"/>
      <c r="E264" s="136"/>
      <c r="F264" s="136"/>
      <c r="G264" s="62"/>
      <c r="H264" s="6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2:29" s="5" customFormat="1">
      <c r="B265" s="1"/>
      <c r="C265" s="136"/>
      <c r="D265" s="136"/>
      <c r="E265" s="136"/>
      <c r="F265" s="136"/>
      <c r="G265" s="62"/>
      <c r="H265" s="6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2:29" s="5" customFormat="1">
      <c r="B266" s="1"/>
      <c r="C266" s="63"/>
      <c r="D266" s="62"/>
      <c r="E266" s="63"/>
      <c r="F266" s="63"/>
      <c r="G266" s="63"/>
      <c r="H266" s="6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2:29" s="5" customFormat="1">
      <c r="B267" s="1"/>
      <c r="C267" s="52"/>
      <c r="D267" s="53"/>
      <c r="E267" s="52"/>
      <c r="F267" s="52"/>
      <c r="G267" s="53"/>
      <c r="H267" s="53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2:29" s="5" customFormat="1">
      <c r="B268" s="1"/>
      <c r="C268" s="52"/>
      <c r="D268" s="53"/>
      <c r="E268" s="54"/>
      <c r="F268" s="54"/>
      <c r="G268" s="55"/>
      <c r="H268" s="6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2:29" s="5" customFormat="1">
      <c r="B269" s="1"/>
      <c r="C269" s="52"/>
      <c r="D269" s="53"/>
      <c r="E269" s="54"/>
      <c r="F269" s="54"/>
      <c r="G269" s="55"/>
      <c r="H269" s="6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2:29" s="5" customFormat="1">
      <c r="B270" s="1"/>
      <c r="C270" s="52"/>
      <c r="D270" s="53"/>
      <c r="E270" s="54"/>
      <c r="F270" s="54"/>
      <c r="G270" s="55"/>
      <c r="H270" s="6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2:29" s="5" customFormat="1">
      <c r="B271" s="1"/>
      <c r="C271" s="52"/>
      <c r="D271" s="53"/>
      <c r="E271" s="54"/>
      <c r="F271" s="54"/>
      <c r="G271" s="55"/>
      <c r="H271" s="6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2:29" s="5" customFormat="1">
      <c r="B272" s="1"/>
      <c r="C272" s="52"/>
      <c r="D272" s="53"/>
      <c r="E272" s="54"/>
      <c r="F272" s="54"/>
      <c r="G272" s="55"/>
      <c r="H272" s="6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2:29" s="5" customFormat="1">
      <c r="B273" s="1"/>
      <c r="C273" s="52"/>
      <c r="D273" s="53"/>
      <c r="E273" s="54"/>
      <c r="F273" s="54"/>
      <c r="G273" s="55"/>
      <c r="H273" s="6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2:29" s="5" customFormat="1">
      <c r="B274" s="1"/>
      <c r="C274" s="52"/>
      <c r="D274" s="53"/>
      <c r="E274" s="54"/>
      <c r="F274" s="54"/>
      <c r="G274" s="55"/>
      <c r="H274" s="6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2:29" s="5" customFormat="1">
      <c r="B275" s="1"/>
      <c r="C275" s="52"/>
      <c r="D275" s="53"/>
      <c r="E275" s="54"/>
      <c r="F275" s="54"/>
      <c r="G275" s="55"/>
      <c r="H275" s="6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2:29" s="5" customFormat="1">
      <c r="B276" s="1"/>
      <c r="C276" s="52"/>
      <c r="D276" s="53"/>
      <c r="E276" s="54"/>
      <c r="F276" s="54"/>
      <c r="G276" s="55"/>
      <c r="H276" s="6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2:29" s="5" customFormat="1">
      <c r="B277" s="1"/>
      <c r="C277" s="52"/>
      <c r="D277" s="53"/>
      <c r="E277" s="54"/>
      <c r="F277" s="54"/>
      <c r="G277" s="55"/>
      <c r="H277" s="6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2:29" s="5" customFormat="1">
      <c r="B278" s="1"/>
      <c r="C278" s="52"/>
      <c r="D278" s="53"/>
      <c r="E278" s="54"/>
      <c r="F278" s="54"/>
      <c r="G278" s="55"/>
      <c r="H278" s="6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2:29" s="5" customFormat="1">
      <c r="B279" s="1"/>
      <c r="C279" s="135"/>
      <c r="D279" s="135"/>
      <c r="E279" s="135"/>
      <c r="F279" s="135"/>
      <c r="G279" s="61"/>
      <c r="H279" s="6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2:29" s="5" customFormat="1">
      <c r="B280" s="1"/>
      <c r="C280" s="135"/>
      <c r="D280" s="135"/>
      <c r="E280" s="135"/>
      <c r="F280" s="135"/>
      <c r="G280" s="135"/>
      <c r="H280" s="135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2:29" s="5" customFormat="1">
      <c r="B281" s="1"/>
      <c r="C281" s="44"/>
      <c r="D281" s="44"/>
      <c r="E281" s="44"/>
      <c r="F281" s="44"/>
      <c r="G281" s="57"/>
      <c r="H281" s="4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2:29" s="5" customFormat="1">
      <c r="B282" s="1"/>
      <c r="C282" s="44"/>
      <c r="D282" s="44"/>
      <c r="E282" s="44"/>
      <c r="F282" s="44"/>
      <c r="G282" s="45"/>
      <c r="H282" s="4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</sheetData>
  <mergeCells count="62">
    <mergeCell ref="C263:H263"/>
    <mergeCell ref="C264:F264"/>
    <mergeCell ref="C265:F265"/>
    <mergeCell ref="C279:F279"/>
    <mergeCell ref="C280:H280"/>
    <mergeCell ref="C240:F241"/>
    <mergeCell ref="H240:H241"/>
    <mergeCell ref="C242:F243"/>
    <mergeCell ref="H242:H243"/>
    <mergeCell ref="C244:F245"/>
    <mergeCell ref="H244:H245"/>
    <mergeCell ref="C257:F258"/>
    <mergeCell ref="H257:H258"/>
    <mergeCell ref="C259:F260"/>
    <mergeCell ref="H259:H260"/>
    <mergeCell ref="C246:F247"/>
    <mergeCell ref="H246:H247"/>
    <mergeCell ref="C249:H250"/>
    <mergeCell ref="C251:F252"/>
    <mergeCell ref="H251:H252"/>
    <mergeCell ref="C253:F254"/>
    <mergeCell ref="H253:H254"/>
    <mergeCell ref="C255:F256"/>
    <mergeCell ref="H255:H256"/>
    <mergeCell ref="H238:H239"/>
    <mergeCell ref="C98:H98"/>
    <mergeCell ref="C100:G100"/>
    <mergeCell ref="C101:H101"/>
    <mergeCell ref="C103:G103"/>
    <mergeCell ref="C230:F231"/>
    <mergeCell ref="H230:H231"/>
    <mergeCell ref="C232:H235"/>
    <mergeCell ref="C236:H237"/>
    <mergeCell ref="C238:F239"/>
    <mergeCell ref="C2:H2"/>
    <mergeCell ref="C3:D3"/>
    <mergeCell ref="C4:H4"/>
    <mergeCell ref="C15:G15"/>
    <mergeCell ref="C16:H16"/>
    <mergeCell ref="C19:G19"/>
    <mergeCell ref="C50:H50"/>
    <mergeCell ref="C64:G64"/>
    <mergeCell ref="C65:H65"/>
    <mergeCell ref="C72:G72"/>
    <mergeCell ref="C47:H47"/>
    <mergeCell ref="C20:H20"/>
    <mergeCell ref="C27:G27"/>
    <mergeCell ref="C28:H28"/>
    <mergeCell ref="C32:G32"/>
    <mergeCell ref="C33:H33"/>
    <mergeCell ref="C46:G46"/>
    <mergeCell ref="C49:G49"/>
    <mergeCell ref="C95:H95"/>
    <mergeCell ref="C97:G97"/>
    <mergeCell ref="C91:H91"/>
    <mergeCell ref="C94:G94"/>
    <mergeCell ref="C73:H73"/>
    <mergeCell ref="C78:G78"/>
    <mergeCell ref="C79:H79"/>
    <mergeCell ref="C86:G86"/>
    <mergeCell ref="C87:H87"/>
    <mergeCell ref="C90:G90"/>
  </mergeCells>
  <pageMargins left="0.7" right="0.7" top="0.75" bottom="0.75" header="0.3" footer="0.3"/>
  <pageSetup scale="73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273"/>
  <sheetViews>
    <sheetView topLeftCell="C1" zoomScale="70" zoomScaleNormal="70" zoomScaleSheetLayoutView="85" workbookViewId="0">
      <selection activeCell="D81" sqref="D81"/>
    </sheetView>
  </sheetViews>
  <sheetFormatPr baseColWidth="10" defaultColWidth="11.42578125" defaultRowHeight="15.75"/>
  <cols>
    <col min="1" max="1" width="2.85546875" style="5" customWidth="1"/>
    <col min="2" max="2" width="0" style="1" hidden="1" customWidth="1"/>
    <col min="3" max="3" width="8.140625" style="3" customWidth="1"/>
    <col min="4" max="4" width="105.7109375" style="2" customWidth="1"/>
    <col min="5" max="6" width="20.7109375" style="3" customWidth="1"/>
    <col min="7" max="8" width="20.7109375" style="1" customWidth="1"/>
    <col min="9" max="9" width="8.85546875" style="5" customWidth="1"/>
    <col min="10" max="10" width="11.42578125" style="1"/>
    <col min="11" max="11" width="16" style="1" bestFit="1" customWidth="1"/>
    <col min="12" max="12" width="22.85546875" style="1" customWidth="1"/>
    <col min="13" max="13" width="12.140625" style="1" customWidth="1"/>
    <col min="14" max="14" width="11.28515625" style="1" customWidth="1"/>
    <col min="15" max="15" width="30.5703125" style="1" customWidth="1"/>
    <col min="16" max="16384" width="11.42578125" style="1"/>
  </cols>
  <sheetData>
    <row r="1" spans="1:9" s="5" customFormat="1">
      <c r="C1" s="15"/>
      <c r="D1" s="16"/>
      <c r="E1" s="15"/>
      <c r="F1" s="15"/>
    </row>
    <row r="2" spans="1:9" ht="25.5" customHeight="1">
      <c r="C2" s="126" t="s">
        <v>149</v>
      </c>
      <c r="D2" s="127"/>
      <c r="E2" s="127"/>
      <c r="F2" s="127"/>
      <c r="G2" s="127"/>
      <c r="H2" s="128"/>
    </row>
    <row r="3" spans="1:9" ht="25.5" customHeight="1">
      <c r="C3" s="147" t="s">
        <v>25</v>
      </c>
      <c r="D3" s="148"/>
      <c r="E3" s="88" t="s">
        <v>7</v>
      </c>
      <c r="F3" s="88" t="s">
        <v>6</v>
      </c>
      <c r="G3" s="89" t="s">
        <v>8</v>
      </c>
      <c r="H3" s="88" t="s">
        <v>19</v>
      </c>
    </row>
    <row r="4" spans="1:9" s="77" customFormat="1" ht="20.100000000000001" customHeight="1">
      <c r="A4" s="76"/>
      <c r="B4" s="78" t="s">
        <v>6</v>
      </c>
      <c r="C4" s="137" t="s">
        <v>12</v>
      </c>
      <c r="D4" s="138"/>
      <c r="E4" s="138"/>
      <c r="F4" s="138"/>
      <c r="G4" s="138"/>
      <c r="H4" s="139"/>
      <c r="I4" s="76"/>
    </row>
    <row r="5" spans="1:9" ht="16.5" hidden="1" customHeight="1" thickBot="1">
      <c r="B5" s="7"/>
      <c r="C5" s="17"/>
      <c r="D5" s="27" t="s">
        <v>4</v>
      </c>
      <c r="E5" s="28" t="s">
        <v>1</v>
      </c>
      <c r="F5" s="28"/>
      <c r="G5" s="29"/>
      <c r="H5" s="30"/>
    </row>
    <row r="6" spans="1:9" ht="16.5" hidden="1" customHeight="1" thickBot="1">
      <c r="B6" s="8"/>
      <c r="C6" s="18"/>
      <c r="D6" s="31" t="s">
        <v>0</v>
      </c>
      <c r="E6" s="32" t="s">
        <v>1</v>
      </c>
      <c r="F6" s="32"/>
      <c r="G6" s="33"/>
      <c r="H6" s="34"/>
    </row>
    <row r="7" spans="1:9" ht="16.5" hidden="1" customHeight="1" thickBot="1">
      <c r="B7" s="9"/>
      <c r="C7" s="19"/>
      <c r="D7" s="35" t="s">
        <v>2</v>
      </c>
      <c r="E7" s="36" t="s">
        <v>1</v>
      </c>
      <c r="F7" s="36"/>
      <c r="G7" s="37"/>
      <c r="H7" s="38"/>
    </row>
    <row r="8" spans="1:9" hidden="1">
      <c r="B8" s="10"/>
      <c r="C8" s="20"/>
      <c r="D8" s="39" t="s">
        <v>5</v>
      </c>
      <c r="E8" s="20" t="s">
        <v>1</v>
      </c>
      <c r="F8" s="20"/>
      <c r="G8" s="21"/>
      <c r="H8" s="22"/>
    </row>
    <row r="9" spans="1:9" hidden="1">
      <c r="B9" s="11"/>
      <c r="C9" s="23"/>
      <c r="D9" s="24"/>
      <c r="E9" s="23"/>
      <c r="F9" s="23"/>
      <c r="G9" s="25"/>
      <c r="H9" s="24"/>
    </row>
    <row r="10" spans="1:9">
      <c r="B10" s="12"/>
      <c r="C10" s="75">
        <v>1</v>
      </c>
      <c r="D10" s="47" t="s">
        <v>13</v>
      </c>
      <c r="E10" s="48">
        <v>77.099999999999994</v>
      </c>
      <c r="F10" s="46" t="s">
        <v>22</v>
      </c>
      <c r="G10" s="87"/>
      <c r="H10" s="74">
        <f>E10*G10</f>
        <v>0</v>
      </c>
    </row>
    <row r="11" spans="1:9" ht="20.100000000000001" customHeight="1">
      <c r="B11" s="12"/>
      <c r="C11" s="149"/>
      <c r="D11" s="149"/>
      <c r="E11" s="149"/>
      <c r="F11" s="149"/>
      <c r="G11" s="149"/>
      <c r="H11" s="86">
        <f>SUM(H10:H10)</f>
        <v>0</v>
      </c>
    </row>
    <row r="12" spans="1:9" s="77" customFormat="1" ht="20.100000000000001" customHeight="1">
      <c r="A12" s="76"/>
      <c r="B12" s="12"/>
      <c r="C12" s="137" t="s">
        <v>15</v>
      </c>
      <c r="D12" s="138"/>
      <c r="E12" s="138"/>
      <c r="F12" s="138"/>
      <c r="G12" s="138"/>
      <c r="H12" s="139"/>
      <c r="I12" s="76"/>
    </row>
    <row r="13" spans="1:9" ht="15.75" customHeight="1">
      <c r="B13" s="12"/>
      <c r="C13" s="75">
        <v>1</v>
      </c>
      <c r="D13" s="47" t="s">
        <v>150</v>
      </c>
      <c r="E13" s="48">
        <f>E10*0.6*0.85</f>
        <v>39.320999999999998</v>
      </c>
      <c r="F13" s="46" t="s">
        <v>17</v>
      </c>
      <c r="G13" s="87"/>
      <c r="H13" s="74">
        <f>E13*G13</f>
        <v>0</v>
      </c>
    </row>
    <row r="14" spans="1:9">
      <c r="B14" s="12"/>
      <c r="C14" s="75">
        <v>2</v>
      </c>
      <c r="D14" s="47" t="s">
        <v>119</v>
      </c>
      <c r="E14" s="48">
        <f>E13-(0.27*E10)</f>
        <v>18.503999999999998</v>
      </c>
      <c r="F14" s="46" t="s">
        <v>17</v>
      </c>
      <c r="G14" s="87"/>
      <c r="H14" s="74">
        <f>E14*G14</f>
        <v>0</v>
      </c>
    </row>
    <row r="15" spans="1:9" ht="20.100000000000001" customHeight="1">
      <c r="B15" s="12"/>
      <c r="C15" s="140" t="s">
        <v>32</v>
      </c>
      <c r="D15" s="140"/>
      <c r="E15" s="140"/>
      <c r="F15" s="140"/>
      <c r="G15" s="140"/>
      <c r="H15" s="86">
        <f>SUM(H13:H14)</f>
        <v>0</v>
      </c>
    </row>
    <row r="16" spans="1:9" s="77" customFormat="1" ht="20.100000000000001" customHeight="1">
      <c r="A16" s="76"/>
      <c r="B16" s="12"/>
      <c r="C16" s="137" t="s">
        <v>16</v>
      </c>
      <c r="D16" s="138"/>
      <c r="E16" s="138"/>
      <c r="F16" s="138"/>
      <c r="G16" s="138"/>
      <c r="H16" s="139"/>
      <c r="I16" s="76"/>
    </row>
    <row r="17" spans="1:9" ht="30">
      <c r="B17" s="12"/>
      <c r="C17" s="75">
        <v>1</v>
      </c>
      <c r="D17" s="49" t="s">
        <v>151</v>
      </c>
      <c r="E17" s="48">
        <v>84.51</v>
      </c>
      <c r="F17" s="46" t="s">
        <v>22</v>
      </c>
      <c r="G17" s="87"/>
      <c r="H17" s="74">
        <f>E17*G17</f>
        <v>0</v>
      </c>
    </row>
    <row r="18" spans="1:9" ht="30" customHeight="1">
      <c r="B18" s="12"/>
      <c r="C18" s="75">
        <v>2</v>
      </c>
      <c r="D18" s="47" t="s">
        <v>120</v>
      </c>
      <c r="E18" s="48">
        <f>((E17-16.83)*1.46)+(16.83*1.25)</f>
        <v>119.8503</v>
      </c>
      <c r="F18" s="46" t="s">
        <v>10</v>
      </c>
      <c r="G18" s="87"/>
      <c r="H18" s="74">
        <f>E18*G18</f>
        <v>0</v>
      </c>
    </row>
    <row r="19" spans="1:9" ht="30" customHeight="1">
      <c r="B19" s="12"/>
      <c r="C19" s="75">
        <v>3</v>
      </c>
      <c r="D19" s="47" t="s">
        <v>152</v>
      </c>
      <c r="E19" s="48">
        <f>E17-4.5</f>
        <v>80.010000000000005</v>
      </c>
      <c r="F19" s="46" t="s">
        <v>22</v>
      </c>
      <c r="G19" s="87"/>
      <c r="H19" s="74">
        <f>E19*G19</f>
        <v>0</v>
      </c>
    </row>
    <row r="20" spans="1:9" ht="30" customHeight="1">
      <c r="B20" s="12"/>
      <c r="C20" s="75">
        <v>4</v>
      </c>
      <c r="D20" s="47" t="s">
        <v>153</v>
      </c>
      <c r="E20" s="48">
        <f>(50.65+17.03)-4.5</f>
        <v>63.180000000000007</v>
      </c>
      <c r="F20" s="46" t="s">
        <v>22</v>
      </c>
      <c r="G20" s="87"/>
      <c r="H20" s="74">
        <f>E20*G20</f>
        <v>0</v>
      </c>
    </row>
    <row r="21" spans="1:9" ht="30" customHeight="1">
      <c r="B21" s="12"/>
      <c r="C21" s="75">
        <v>5</v>
      </c>
      <c r="D21" s="47" t="s">
        <v>154</v>
      </c>
      <c r="E21" s="48">
        <v>14</v>
      </c>
      <c r="F21" s="46" t="s">
        <v>36</v>
      </c>
      <c r="G21" s="87"/>
      <c r="H21" s="74">
        <f>E21*G21</f>
        <v>0</v>
      </c>
    </row>
    <row r="22" spans="1:9" ht="20.100000000000001" customHeight="1">
      <c r="B22" s="12"/>
      <c r="C22" s="140" t="s">
        <v>32</v>
      </c>
      <c r="D22" s="140"/>
      <c r="E22" s="140"/>
      <c r="F22" s="140"/>
      <c r="G22" s="140"/>
      <c r="H22" s="86">
        <f>SUM(H17:H21)</f>
        <v>0</v>
      </c>
    </row>
    <row r="23" spans="1:9" s="77" customFormat="1" ht="20.100000000000001" customHeight="1">
      <c r="A23" s="76"/>
      <c r="B23" s="12"/>
      <c r="C23" s="137" t="s">
        <v>38</v>
      </c>
      <c r="D23" s="138"/>
      <c r="E23" s="138"/>
      <c r="F23" s="138"/>
      <c r="G23" s="138"/>
      <c r="H23" s="139"/>
      <c r="I23" s="76"/>
    </row>
    <row r="24" spans="1:9" ht="30.75">
      <c r="B24" s="12"/>
      <c r="C24" s="75">
        <v>1</v>
      </c>
      <c r="D24" s="49" t="s">
        <v>155</v>
      </c>
      <c r="E24" s="46">
        <v>3</v>
      </c>
      <c r="F24" s="46" t="s">
        <v>22</v>
      </c>
      <c r="G24" s="87"/>
      <c r="H24" s="74">
        <f>E24*G24</f>
        <v>0</v>
      </c>
    </row>
    <row r="25" spans="1:9" ht="30.75">
      <c r="B25" s="12"/>
      <c r="C25" s="75">
        <v>2</v>
      </c>
      <c r="D25" s="49" t="s">
        <v>156</v>
      </c>
      <c r="E25" s="46">
        <f>(1.2*30)+24</f>
        <v>60</v>
      </c>
      <c r="F25" s="46" t="s">
        <v>22</v>
      </c>
      <c r="G25" s="87"/>
      <c r="H25" s="74">
        <f t="shared" ref="H25" si="0">E25*G25</f>
        <v>0</v>
      </c>
    </row>
    <row r="26" spans="1:9" ht="20.100000000000001" customHeight="1">
      <c r="C26" s="140" t="s">
        <v>32</v>
      </c>
      <c r="D26" s="140"/>
      <c r="E26" s="140"/>
      <c r="F26" s="140"/>
      <c r="G26" s="140"/>
      <c r="H26" s="86">
        <f>SUM(H24:H25)</f>
        <v>0</v>
      </c>
    </row>
    <row r="27" spans="1:9" ht="20.100000000000001" customHeight="1">
      <c r="C27" s="137" t="s">
        <v>142</v>
      </c>
      <c r="D27" s="138"/>
      <c r="E27" s="138"/>
      <c r="F27" s="138"/>
      <c r="G27" s="138"/>
      <c r="H27" s="139"/>
    </row>
    <row r="28" spans="1:9" ht="39.950000000000003" customHeight="1">
      <c r="C28" s="75">
        <v>1</v>
      </c>
      <c r="D28" s="47" t="s">
        <v>157</v>
      </c>
      <c r="E28" s="48">
        <v>103.55</v>
      </c>
      <c r="F28" s="46" t="s">
        <v>17</v>
      </c>
      <c r="G28" s="87"/>
      <c r="H28" s="74">
        <f t="shared" ref="H28:H29" si="1">E28*G28</f>
        <v>0</v>
      </c>
    </row>
    <row r="29" spans="1:9" ht="39.950000000000003" customHeight="1">
      <c r="C29" s="75">
        <v>2</v>
      </c>
      <c r="D29" s="47" t="s">
        <v>44</v>
      </c>
      <c r="E29" s="48">
        <f>90.45+18.05</f>
        <v>108.5</v>
      </c>
      <c r="F29" s="46" t="s">
        <v>10</v>
      </c>
      <c r="G29" s="87"/>
      <c r="H29" s="74">
        <f t="shared" si="1"/>
        <v>0</v>
      </c>
    </row>
    <row r="30" spans="1:9" ht="39.950000000000003" customHeight="1">
      <c r="C30" s="75">
        <v>3</v>
      </c>
      <c r="D30" s="47" t="s">
        <v>158</v>
      </c>
      <c r="E30" s="48">
        <v>87.44</v>
      </c>
      <c r="F30" s="46" t="s">
        <v>33</v>
      </c>
      <c r="G30" s="87"/>
      <c r="H30" s="74">
        <f t="shared" ref="H30:H39" si="2">E30*G30</f>
        <v>0</v>
      </c>
    </row>
    <row r="31" spans="1:9" ht="50.1" customHeight="1">
      <c r="C31" s="75">
        <v>4</v>
      </c>
      <c r="D31" s="49" t="s">
        <v>159</v>
      </c>
      <c r="E31" s="82">
        <f>(30.6+49.15)*3.28</f>
        <v>261.58</v>
      </c>
      <c r="F31" s="46" t="s">
        <v>33</v>
      </c>
      <c r="G31" s="87"/>
      <c r="H31" s="74">
        <f t="shared" si="2"/>
        <v>0</v>
      </c>
    </row>
    <row r="32" spans="1:9" ht="39.950000000000003" customHeight="1">
      <c r="C32" s="75">
        <v>5</v>
      </c>
      <c r="D32" s="49" t="s">
        <v>160</v>
      </c>
      <c r="E32" s="81">
        <v>13</v>
      </c>
      <c r="F32" s="46" t="s">
        <v>93</v>
      </c>
      <c r="G32" s="87"/>
      <c r="H32" s="74">
        <f>E32*G32</f>
        <v>0</v>
      </c>
    </row>
    <row r="33" spans="1:29" ht="50.1" customHeight="1">
      <c r="C33" s="75">
        <v>6</v>
      </c>
      <c r="D33" s="49" t="s">
        <v>161</v>
      </c>
      <c r="E33" s="81">
        <v>147.47</v>
      </c>
      <c r="F33" s="46" t="s">
        <v>10</v>
      </c>
      <c r="G33" s="87"/>
      <c r="H33" s="74">
        <f>E33*G33</f>
        <v>0</v>
      </c>
    </row>
    <row r="34" spans="1:29" ht="20.100000000000001" customHeight="1">
      <c r="C34" s="140" t="s">
        <v>32</v>
      </c>
      <c r="D34" s="140"/>
      <c r="E34" s="140"/>
      <c r="F34" s="140"/>
      <c r="G34" s="140"/>
      <c r="H34" s="86">
        <f>SUM(H28:H33)</f>
        <v>0</v>
      </c>
    </row>
    <row r="35" spans="1:29" ht="20.100000000000001" customHeight="1">
      <c r="C35" s="137" t="s">
        <v>37</v>
      </c>
      <c r="D35" s="138"/>
      <c r="E35" s="138"/>
      <c r="F35" s="138"/>
      <c r="G35" s="138"/>
      <c r="H35" s="139"/>
    </row>
    <row r="36" spans="1:29" ht="31.5" customHeight="1">
      <c r="C36" s="75">
        <v>1</v>
      </c>
      <c r="D36" s="47" t="s">
        <v>162</v>
      </c>
      <c r="E36" s="80">
        <v>140</v>
      </c>
      <c r="F36" s="46" t="s">
        <v>34</v>
      </c>
      <c r="G36" s="87"/>
      <c r="H36" s="74">
        <f t="shared" si="2"/>
        <v>0</v>
      </c>
    </row>
    <row r="37" spans="1:29" ht="31.5" customHeight="1">
      <c r="C37" s="75">
        <v>2</v>
      </c>
      <c r="D37" s="47" t="s">
        <v>163</v>
      </c>
      <c r="E37" s="80">
        <f>60</f>
        <v>60</v>
      </c>
      <c r="F37" s="46" t="s">
        <v>34</v>
      </c>
      <c r="G37" s="87"/>
      <c r="H37" s="74">
        <f t="shared" si="2"/>
        <v>0</v>
      </c>
    </row>
    <row r="38" spans="1:29" ht="31.5" customHeight="1">
      <c r="C38" s="75">
        <v>3</v>
      </c>
      <c r="D38" s="49" t="s">
        <v>164</v>
      </c>
      <c r="E38" s="80">
        <v>48</v>
      </c>
      <c r="F38" s="46" t="s">
        <v>34</v>
      </c>
      <c r="G38" s="87"/>
      <c r="H38" s="74">
        <f t="shared" si="2"/>
        <v>0</v>
      </c>
    </row>
    <row r="39" spans="1:29" ht="31.5" customHeight="1">
      <c r="C39" s="75">
        <v>4</v>
      </c>
      <c r="D39" s="47" t="s">
        <v>165</v>
      </c>
      <c r="E39" s="80">
        <f>120</f>
        <v>120</v>
      </c>
      <c r="F39" s="46" t="s">
        <v>34</v>
      </c>
      <c r="G39" s="87"/>
      <c r="H39" s="74">
        <f t="shared" si="2"/>
        <v>0</v>
      </c>
    </row>
    <row r="40" spans="1:29" ht="20.100000000000001" customHeight="1">
      <c r="C40" s="140" t="s">
        <v>32</v>
      </c>
      <c r="D40" s="140"/>
      <c r="E40" s="140"/>
      <c r="F40" s="140"/>
      <c r="G40" s="140"/>
      <c r="H40" s="86">
        <f>SUM(H36:H39)</f>
        <v>0</v>
      </c>
    </row>
    <row r="41" spans="1:29">
      <c r="C41" s="137" t="s">
        <v>26</v>
      </c>
      <c r="D41" s="138"/>
      <c r="E41" s="138"/>
      <c r="F41" s="138"/>
      <c r="G41" s="138"/>
      <c r="H41" s="139"/>
    </row>
    <row r="42" spans="1:29" ht="30">
      <c r="C42" s="79">
        <v>1</v>
      </c>
      <c r="D42" s="49" t="s">
        <v>166</v>
      </c>
      <c r="E42" s="81">
        <f>((17*2.8)-7.06)+10.87</f>
        <v>51.409999999999989</v>
      </c>
      <c r="F42" s="46" t="s">
        <v>10</v>
      </c>
      <c r="G42" s="87"/>
      <c r="H42" s="74">
        <f>E42*G42</f>
        <v>0</v>
      </c>
    </row>
    <row r="43" spans="1:29" ht="30" customHeight="1">
      <c r="C43" s="79">
        <v>2</v>
      </c>
      <c r="D43" s="49" t="s">
        <v>167</v>
      </c>
      <c r="E43" s="82">
        <f>(3.69*2.8)*2</f>
        <v>20.663999999999998</v>
      </c>
      <c r="F43" s="46" t="s">
        <v>10</v>
      </c>
      <c r="G43" s="87"/>
      <c r="H43" s="74">
        <f t="shared" ref="H43" si="3">E43*G43</f>
        <v>0</v>
      </c>
    </row>
    <row r="44" spans="1:29" ht="20.100000000000001" customHeight="1">
      <c r="C44" s="141" t="s">
        <v>32</v>
      </c>
      <c r="D44" s="142"/>
      <c r="E44" s="142"/>
      <c r="F44" s="142"/>
      <c r="G44" s="143"/>
      <c r="H44" s="86">
        <f>SUM(H42:H43)</f>
        <v>0</v>
      </c>
    </row>
    <row r="45" spans="1:29" s="77" customFormat="1" ht="20.100000000000001" customHeight="1">
      <c r="A45" s="76"/>
      <c r="C45" s="137" t="s">
        <v>18</v>
      </c>
      <c r="D45" s="138"/>
      <c r="E45" s="138"/>
      <c r="F45" s="138"/>
      <c r="G45" s="138"/>
      <c r="H45" s="139"/>
      <c r="I45" s="76"/>
    </row>
    <row r="46" spans="1:29" ht="30" customHeight="1">
      <c r="C46" s="75">
        <v>1</v>
      </c>
      <c r="D46" s="47" t="s">
        <v>168</v>
      </c>
      <c r="E46" s="82">
        <f>(50.26*1)+E43</f>
        <v>70.923999999999992</v>
      </c>
      <c r="F46" s="46" t="s">
        <v>10</v>
      </c>
      <c r="G46" s="87"/>
      <c r="H46" s="74">
        <f>E46*G46</f>
        <v>0</v>
      </c>
    </row>
    <row r="47" spans="1:29" ht="30" customHeight="1">
      <c r="C47" s="75">
        <v>2</v>
      </c>
      <c r="D47" s="47" t="s">
        <v>39</v>
      </c>
      <c r="E47" s="82">
        <v>1</v>
      </c>
      <c r="F47" s="46" t="s">
        <v>27</v>
      </c>
      <c r="G47" s="87"/>
      <c r="H47" s="74">
        <f t="shared" ref="H47" si="4">E47*G47</f>
        <v>0</v>
      </c>
    </row>
    <row r="48" spans="1:29" s="4" customFormat="1" ht="30" customHeight="1">
      <c r="A48" s="5"/>
      <c r="C48" s="75">
        <v>3</v>
      </c>
      <c r="D48" s="47" t="s">
        <v>169</v>
      </c>
      <c r="E48" s="82">
        <v>16.91</v>
      </c>
      <c r="F48" s="46" t="s">
        <v>10</v>
      </c>
      <c r="G48" s="87"/>
      <c r="H48" s="74">
        <f t="shared" ref="H48" si="5">E48*G48</f>
        <v>0</v>
      </c>
      <c r="I48" s="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4" customFormat="1" ht="20.100000000000001" customHeight="1">
      <c r="A49" s="5"/>
      <c r="C49" s="140" t="s">
        <v>32</v>
      </c>
      <c r="D49" s="140"/>
      <c r="E49" s="140"/>
      <c r="F49" s="140"/>
      <c r="G49" s="140"/>
      <c r="H49" s="86">
        <f>SUM(H46:H48)</f>
        <v>0</v>
      </c>
      <c r="I49" s="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s="77" customFormat="1" ht="20.100000000000001" customHeight="1">
      <c r="A50" s="76"/>
      <c r="C50" s="137" t="s">
        <v>28</v>
      </c>
      <c r="D50" s="138"/>
      <c r="E50" s="138"/>
      <c r="F50" s="138"/>
      <c r="G50" s="138"/>
      <c r="H50" s="139"/>
      <c r="I50" s="76"/>
    </row>
    <row r="51" spans="1:29" s="77" customFormat="1" ht="30" customHeight="1">
      <c r="A51" s="76"/>
      <c r="C51" s="75">
        <v>1</v>
      </c>
      <c r="D51" s="47" t="s">
        <v>170</v>
      </c>
      <c r="E51" s="82">
        <v>35.020000000000003</v>
      </c>
      <c r="F51" s="46" t="s">
        <v>10</v>
      </c>
      <c r="G51" s="87"/>
      <c r="H51" s="74">
        <f>E51*G51</f>
        <v>0</v>
      </c>
      <c r="I51" s="76"/>
    </row>
    <row r="52" spans="1:29" s="77" customFormat="1" ht="30" customHeight="1">
      <c r="A52" s="76"/>
      <c r="C52" s="75">
        <v>2</v>
      </c>
      <c r="D52" s="47" t="s">
        <v>171</v>
      </c>
      <c r="E52" s="81">
        <f>8.33</f>
        <v>8.33</v>
      </c>
      <c r="F52" s="46" t="s">
        <v>10</v>
      </c>
      <c r="G52" s="87"/>
      <c r="H52" s="74">
        <f t="shared" ref="H52:H53" si="6">E52*G52</f>
        <v>0</v>
      </c>
      <c r="I52" s="76"/>
    </row>
    <row r="53" spans="1:29" s="77" customFormat="1" ht="30" customHeight="1">
      <c r="A53" s="76"/>
      <c r="C53" s="75">
        <v>3</v>
      </c>
      <c r="D53" s="50" t="s">
        <v>172</v>
      </c>
      <c r="E53" s="81">
        <v>152.43</v>
      </c>
      <c r="F53" s="46" t="s">
        <v>10</v>
      </c>
      <c r="G53" s="87"/>
      <c r="H53" s="74">
        <f t="shared" si="6"/>
        <v>0</v>
      </c>
      <c r="I53" s="76"/>
    </row>
    <row r="54" spans="1:29" s="77" customFormat="1" ht="30" customHeight="1">
      <c r="A54" s="76"/>
      <c r="C54" s="75">
        <v>4</v>
      </c>
      <c r="D54" s="50" t="s">
        <v>173</v>
      </c>
      <c r="E54" s="81">
        <v>152.43</v>
      </c>
      <c r="F54" s="46" t="s">
        <v>10</v>
      </c>
      <c r="G54" s="87"/>
      <c r="H54" s="74">
        <f t="shared" ref="H54" si="7">E54*G54</f>
        <v>0</v>
      </c>
      <c r="I54" s="76"/>
    </row>
    <row r="55" spans="1:29" s="77" customFormat="1" ht="20.100000000000001" customHeight="1">
      <c r="A55" s="76"/>
      <c r="C55" s="141" t="s">
        <v>32</v>
      </c>
      <c r="D55" s="142"/>
      <c r="E55" s="142"/>
      <c r="F55" s="142"/>
      <c r="G55" s="143"/>
      <c r="H55" s="86">
        <f>SUM(H51:H54)</f>
        <v>0</v>
      </c>
      <c r="I55" s="76"/>
    </row>
    <row r="56" spans="1:29" s="77" customFormat="1" ht="20.100000000000001" customHeight="1">
      <c r="A56" s="76"/>
      <c r="C56" s="137" t="s">
        <v>29</v>
      </c>
      <c r="D56" s="138"/>
      <c r="E56" s="138"/>
      <c r="F56" s="138"/>
      <c r="G56" s="138"/>
      <c r="H56" s="139"/>
      <c r="I56" s="76"/>
    </row>
    <row r="57" spans="1:29" s="77" customFormat="1" ht="30" customHeight="1">
      <c r="A57" s="76"/>
      <c r="C57" s="75">
        <v>1</v>
      </c>
      <c r="D57" s="47" t="s">
        <v>174</v>
      </c>
      <c r="E57" s="82">
        <f>E53+E52+E51</f>
        <v>195.78000000000003</v>
      </c>
      <c r="F57" s="46" t="s">
        <v>10</v>
      </c>
      <c r="G57" s="87"/>
      <c r="H57" s="74">
        <f>E57*G57</f>
        <v>0</v>
      </c>
      <c r="I57" s="76"/>
    </row>
    <row r="58" spans="1:29" s="77" customFormat="1" ht="20.100000000000001" customHeight="1">
      <c r="A58" s="76"/>
      <c r="C58" s="75">
        <v>2</v>
      </c>
      <c r="D58" s="47" t="s">
        <v>175</v>
      </c>
      <c r="E58" s="82">
        <f>E57</f>
        <v>195.78000000000003</v>
      </c>
      <c r="F58" s="46" t="s">
        <v>10</v>
      </c>
      <c r="G58" s="87"/>
      <c r="H58" s="74">
        <f>E58*G58</f>
        <v>0</v>
      </c>
      <c r="I58" s="76"/>
    </row>
    <row r="59" spans="1:29" ht="20.100000000000001" customHeight="1">
      <c r="C59" s="140" t="s">
        <v>32</v>
      </c>
      <c r="D59" s="140"/>
      <c r="E59" s="140"/>
      <c r="F59" s="140"/>
      <c r="G59" s="140"/>
      <c r="H59" s="86">
        <f>SUM(H57:H58)</f>
        <v>0</v>
      </c>
      <c r="K59" s="14"/>
    </row>
    <row r="60" spans="1:29" s="77" customFormat="1" ht="20.100000000000001" customHeight="1">
      <c r="A60" s="76"/>
      <c r="C60" s="137" t="s">
        <v>20</v>
      </c>
      <c r="D60" s="138"/>
      <c r="E60" s="138"/>
      <c r="F60" s="138"/>
      <c r="G60" s="138"/>
      <c r="H60" s="139"/>
      <c r="I60" s="76"/>
    </row>
    <row r="61" spans="1:29" ht="30">
      <c r="C61" s="75">
        <v>1</v>
      </c>
      <c r="D61" s="47" t="s">
        <v>176</v>
      </c>
      <c r="E61" s="82">
        <v>13</v>
      </c>
      <c r="F61" s="46" t="s">
        <v>9</v>
      </c>
      <c r="G61" s="87"/>
      <c r="H61" s="74">
        <f>E61*G61</f>
        <v>0</v>
      </c>
    </row>
    <row r="62" spans="1:29" ht="30">
      <c r="C62" s="75">
        <v>2</v>
      </c>
      <c r="D62" s="47" t="s">
        <v>177</v>
      </c>
      <c r="E62" s="82">
        <v>4</v>
      </c>
      <c r="F62" s="46" t="s">
        <v>9</v>
      </c>
      <c r="G62" s="87"/>
      <c r="H62" s="74">
        <f t="shared" ref="H62:H72" si="8">E62*G62</f>
        <v>0</v>
      </c>
    </row>
    <row r="63" spans="1:29" ht="30">
      <c r="C63" s="75">
        <v>3</v>
      </c>
      <c r="D63" s="47" t="s">
        <v>178</v>
      </c>
      <c r="E63" s="82">
        <v>12</v>
      </c>
      <c r="F63" s="46" t="s">
        <v>9</v>
      </c>
      <c r="G63" s="87"/>
      <c r="H63" s="74">
        <f t="shared" si="8"/>
        <v>0</v>
      </c>
    </row>
    <row r="64" spans="1:29" ht="30">
      <c r="C64" s="75">
        <v>4</v>
      </c>
      <c r="D64" s="47" t="s">
        <v>179</v>
      </c>
      <c r="E64" s="82">
        <v>1</v>
      </c>
      <c r="F64" s="46" t="s">
        <v>9</v>
      </c>
      <c r="G64" s="87"/>
      <c r="H64" s="74">
        <f t="shared" si="8"/>
        <v>0</v>
      </c>
    </row>
    <row r="65" spans="1:9" ht="30">
      <c r="C65" s="75">
        <v>5</v>
      </c>
      <c r="D65" s="47" t="s">
        <v>180</v>
      </c>
      <c r="E65" s="82">
        <v>4</v>
      </c>
      <c r="F65" s="46" t="s">
        <v>9</v>
      </c>
      <c r="G65" s="87"/>
      <c r="H65" s="74">
        <f t="shared" si="8"/>
        <v>0</v>
      </c>
    </row>
    <row r="66" spans="1:9" ht="30">
      <c r="C66" s="75">
        <v>6</v>
      </c>
      <c r="D66" s="47" t="s">
        <v>181</v>
      </c>
      <c r="E66" s="82">
        <v>2</v>
      </c>
      <c r="F66" s="46" t="s">
        <v>9</v>
      </c>
      <c r="G66" s="87"/>
      <c r="H66" s="74">
        <f t="shared" si="8"/>
        <v>0</v>
      </c>
    </row>
    <row r="67" spans="1:9" ht="30">
      <c r="C67" s="75">
        <v>7</v>
      </c>
      <c r="D67" s="47" t="s">
        <v>182</v>
      </c>
      <c r="E67" s="82">
        <v>2</v>
      </c>
      <c r="F67" s="46" t="s">
        <v>9</v>
      </c>
      <c r="G67" s="87"/>
      <c r="H67" s="74">
        <f t="shared" si="8"/>
        <v>0</v>
      </c>
    </row>
    <row r="68" spans="1:9" ht="30">
      <c r="C68" s="75">
        <v>8</v>
      </c>
      <c r="D68" s="47" t="s">
        <v>183</v>
      </c>
      <c r="E68" s="82">
        <v>8</v>
      </c>
      <c r="F68" s="46" t="s">
        <v>9</v>
      </c>
      <c r="G68" s="87"/>
      <c r="H68" s="74">
        <f t="shared" si="8"/>
        <v>0</v>
      </c>
    </row>
    <row r="69" spans="1:9" ht="30">
      <c r="C69" s="75">
        <v>9</v>
      </c>
      <c r="D69" s="47" t="s">
        <v>184</v>
      </c>
      <c r="E69" s="82">
        <v>5</v>
      </c>
      <c r="F69" s="46" t="s">
        <v>9</v>
      </c>
      <c r="G69" s="87"/>
      <c r="H69" s="74">
        <f t="shared" si="8"/>
        <v>0</v>
      </c>
    </row>
    <row r="70" spans="1:9">
      <c r="C70" s="75">
        <v>10</v>
      </c>
      <c r="D70" s="47" t="s">
        <v>185</v>
      </c>
      <c r="E70" s="82">
        <v>1</v>
      </c>
      <c r="F70" s="46" t="s">
        <v>9</v>
      </c>
      <c r="G70" s="87"/>
      <c r="H70" s="74">
        <f t="shared" si="8"/>
        <v>0</v>
      </c>
    </row>
    <row r="71" spans="1:9">
      <c r="C71" s="75">
        <v>11</v>
      </c>
      <c r="D71" s="47" t="s">
        <v>186</v>
      </c>
      <c r="E71" s="82">
        <v>2</v>
      </c>
      <c r="F71" s="46" t="s">
        <v>9</v>
      </c>
      <c r="G71" s="87"/>
      <c r="H71" s="74">
        <f t="shared" si="8"/>
        <v>0</v>
      </c>
    </row>
    <row r="72" spans="1:9" ht="30">
      <c r="C72" s="75">
        <v>12</v>
      </c>
      <c r="D72" s="47" t="s">
        <v>187</v>
      </c>
      <c r="E72" s="82">
        <v>1</v>
      </c>
      <c r="F72" s="46" t="s">
        <v>9</v>
      </c>
      <c r="G72" s="87"/>
      <c r="H72" s="74">
        <f t="shared" si="8"/>
        <v>0</v>
      </c>
    </row>
    <row r="73" spans="1:9" ht="20.100000000000001" customHeight="1">
      <c r="C73" s="140" t="s">
        <v>32</v>
      </c>
      <c r="D73" s="140"/>
      <c r="E73" s="140"/>
      <c r="F73" s="140"/>
      <c r="G73" s="140"/>
      <c r="H73" s="86">
        <f>SUM(H61:H72)</f>
        <v>0</v>
      </c>
    </row>
    <row r="74" spans="1:9" s="77" customFormat="1" ht="20.100000000000001" customHeight="1">
      <c r="A74" s="76"/>
      <c r="C74" s="137" t="s">
        <v>21</v>
      </c>
      <c r="D74" s="138"/>
      <c r="E74" s="138"/>
      <c r="F74" s="138"/>
      <c r="G74" s="138"/>
      <c r="H74" s="139"/>
      <c r="I74" s="76"/>
    </row>
    <row r="75" spans="1:9">
      <c r="C75" s="75">
        <v>1</v>
      </c>
      <c r="D75" s="49" t="s">
        <v>188</v>
      </c>
      <c r="E75" s="51">
        <v>20.39</v>
      </c>
      <c r="F75" s="51" t="s">
        <v>22</v>
      </c>
      <c r="G75" s="87"/>
      <c r="H75" s="74">
        <f>E75*G75</f>
        <v>0</v>
      </c>
    </row>
    <row r="76" spans="1:9">
      <c r="C76" s="75">
        <v>2</v>
      </c>
      <c r="D76" s="49" t="s">
        <v>189</v>
      </c>
      <c r="E76" s="51">
        <v>10.89</v>
      </c>
      <c r="F76" s="51" t="s">
        <v>22</v>
      </c>
      <c r="G76" s="87"/>
      <c r="H76" s="74">
        <f>E76*G76</f>
        <v>0</v>
      </c>
    </row>
    <row r="77" spans="1:9" ht="15.75" customHeight="1">
      <c r="C77" s="75">
        <v>4</v>
      </c>
      <c r="D77" s="50" t="s">
        <v>190</v>
      </c>
      <c r="E77" s="51">
        <v>2</v>
      </c>
      <c r="F77" s="51" t="s">
        <v>9</v>
      </c>
      <c r="G77" s="87"/>
      <c r="H77" s="74">
        <f>E77*G77</f>
        <v>0</v>
      </c>
    </row>
    <row r="78" spans="1:9" ht="15.75" customHeight="1">
      <c r="C78" s="75">
        <v>5</v>
      </c>
      <c r="D78" s="50" t="s">
        <v>191</v>
      </c>
      <c r="E78" s="51">
        <v>2</v>
      </c>
      <c r="F78" s="51" t="s">
        <v>9</v>
      </c>
      <c r="G78" s="87"/>
      <c r="H78" s="74">
        <f>E78*G78</f>
        <v>0</v>
      </c>
    </row>
    <row r="79" spans="1:9" ht="20.100000000000001" customHeight="1">
      <c r="C79" s="140" t="s">
        <v>32</v>
      </c>
      <c r="D79" s="140"/>
      <c r="E79" s="140"/>
      <c r="F79" s="140"/>
      <c r="G79" s="140"/>
      <c r="H79" s="86">
        <f>SUM(H75:H78)</f>
        <v>0</v>
      </c>
    </row>
    <row r="80" spans="1:9" s="77" customFormat="1" ht="20.100000000000001" customHeight="1">
      <c r="A80" s="76"/>
      <c r="C80" s="144" t="s">
        <v>31</v>
      </c>
      <c r="D80" s="145"/>
      <c r="E80" s="145"/>
      <c r="F80" s="145"/>
      <c r="G80" s="145"/>
      <c r="H80" s="146"/>
      <c r="I80" s="76"/>
    </row>
    <row r="81" spans="1:9" ht="30" customHeight="1">
      <c r="C81" s="75">
        <v>1</v>
      </c>
      <c r="D81" s="50" t="s">
        <v>192</v>
      </c>
      <c r="E81" s="81">
        <v>4</v>
      </c>
      <c r="F81" s="81" t="s">
        <v>9</v>
      </c>
      <c r="G81" s="83"/>
      <c r="H81" s="74">
        <f>E81*G81</f>
        <v>0</v>
      </c>
    </row>
    <row r="82" spans="1:9" ht="30" customHeight="1">
      <c r="C82" s="75">
        <v>2</v>
      </c>
      <c r="D82" s="50" t="s">
        <v>30</v>
      </c>
      <c r="E82" s="81">
        <v>3</v>
      </c>
      <c r="F82" s="81" t="s">
        <v>9</v>
      </c>
      <c r="G82" s="83"/>
      <c r="H82" s="74">
        <f>E82*G82</f>
        <v>0</v>
      </c>
    </row>
    <row r="83" spans="1:9" ht="30" customHeight="1">
      <c r="C83" s="79">
        <v>3</v>
      </c>
      <c r="D83" s="84" t="s">
        <v>193</v>
      </c>
      <c r="E83" s="81">
        <v>2</v>
      </c>
      <c r="F83" s="81" t="s">
        <v>9</v>
      </c>
      <c r="G83" s="83"/>
      <c r="H83" s="74">
        <f>E83*G83</f>
        <v>0</v>
      </c>
    </row>
    <row r="84" spans="1:9" ht="30" customHeight="1">
      <c r="C84" s="79">
        <v>4</v>
      </c>
      <c r="D84" s="85" t="s">
        <v>194</v>
      </c>
      <c r="E84" s="81">
        <v>38.42</v>
      </c>
      <c r="F84" s="81" t="s">
        <v>22</v>
      </c>
      <c r="G84" s="87"/>
      <c r="H84" s="74">
        <f>E84*G84</f>
        <v>0</v>
      </c>
    </row>
    <row r="85" spans="1:9" ht="50.1" customHeight="1">
      <c r="C85" s="79">
        <v>5</v>
      </c>
      <c r="D85" s="85" t="s">
        <v>195</v>
      </c>
      <c r="E85" s="81">
        <v>1</v>
      </c>
      <c r="F85" s="81" t="s">
        <v>9</v>
      </c>
      <c r="G85" s="87"/>
      <c r="H85" s="74">
        <f t="shared" ref="H85:H86" si="9">E85*G85</f>
        <v>0</v>
      </c>
    </row>
    <row r="86" spans="1:9" ht="30" customHeight="1">
      <c r="C86" s="79">
        <v>6</v>
      </c>
      <c r="D86" s="85" t="s">
        <v>196</v>
      </c>
      <c r="E86" s="81">
        <v>1</v>
      </c>
      <c r="F86" s="81" t="s">
        <v>9</v>
      </c>
      <c r="G86" s="87"/>
      <c r="H86" s="74">
        <f t="shared" si="9"/>
        <v>0</v>
      </c>
    </row>
    <row r="87" spans="1:9" ht="50.1" customHeight="1">
      <c r="C87" s="79">
        <v>7</v>
      </c>
      <c r="D87" s="85" t="s">
        <v>197</v>
      </c>
      <c r="E87" s="81">
        <v>1</v>
      </c>
      <c r="F87" s="81" t="s">
        <v>9</v>
      </c>
      <c r="G87" s="87"/>
      <c r="H87" s="74">
        <f>E87*G87</f>
        <v>0</v>
      </c>
    </row>
    <row r="88" spans="1:9" ht="30" customHeight="1">
      <c r="C88" s="79">
        <v>8</v>
      </c>
      <c r="D88" s="85" t="s">
        <v>198</v>
      </c>
      <c r="E88" s="81">
        <v>2</v>
      </c>
      <c r="F88" s="81" t="s">
        <v>9</v>
      </c>
      <c r="G88" s="87"/>
      <c r="H88" s="74">
        <f t="shared" ref="H88:H90" si="10">E88*G88</f>
        <v>0</v>
      </c>
    </row>
    <row r="89" spans="1:9" ht="30" customHeight="1">
      <c r="C89" s="79">
        <v>9</v>
      </c>
      <c r="D89" s="85" t="s">
        <v>199</v>
      </c>
      <c r="E89" s="81">
        <v>2</v>
      </c>
      <c r="F89" s="81" t="s">
        <v>9</v>
      </c>
      <c r="G89" s="87"/>
      <c r="H89" s="74">
        <f t="shared" si="10"/>
        <v>0</v>
      </c>
    </row>
    <row r="90" spans="1:9" ht="30" customHeight="1">
      <c r="C90" s="79">
        <v>10</v>
      </c>
      <c r="D90" s="85" t="s">
        <v>122</v>
      </c>
      <c r="E90" s="81">
        <v>7.06</v>
      </c>
      <c r="F90" s="81" t="s">
        <v>22</v>
      </c>
      <c r="G90" s="87"/>
      <c r="H90" s="74">
        <f t="shared" si="10"/>
        <v>0</v>
      </c>
    </row>
    <row r="91" spans="1:9" ht="20.100000000000001" customHeight="1">
      <c r="C91" s="140" t="s">
        <v>32</v>
      </c>
      <c r="D91" s="140"/>
      <c r="E91" s="140"/>
      <c r="F91" s="140"/>
      <c r="G91" s="140"/>
      <c r="H91" s="86">
        <f>SUM(H81:H90)</f>
        <v>0</v>
      </c>
    </row>
    <row r="92" spans="1:9" s="77" customFormat="1" ht="20.100000000000001" customHeight="1">
      <c r="A92" s="76"/>
      <c r="C92" s="120"/>
      <c r="D92" s="121"/>
      <c r="E92" s="121"/>
      <c r="F92" s="121"/>
      <c r="G92" s="121"/>
      <c r="H92" s="122"/>
      <c r="I92" s="76"/>
    </row>
    <row r="93" spans="1:9">
      <c r="C93" s="52"/>
      <c r="D93" s="53"/>
      <c r="E93" s="54"/>
      <c r="F93" s="54"/>
      <c r="G93" s="55"/>
      <c r="H93" s="67"/>
    </row>
    <row r="94" spans="1:9" ht="30" customHeight="1">
      <c r="C94" s="123" t="s">
        <v>11</v>
      </c>
      <c r="D94" s="124"/>
      <c r="E94" s="124"/>
      <c r="F94" s="124"/>
      <c r="G94" s="125"/>
      <c r="H94" s="111">
        <f>H91+H79+H73+H59+H55+H49+H44+H26+H22+H15+H11+H40+H34</f>
        <v>0</v>
      </c>
    </row>
    <row r="95" spans="1:9">
      <c r="C95" s="62"/>
      <c r="D95" s="62"/>
      <c r="E95" s="62"/>
      <c r="F95" s="62"/>
      <c r="G95" s="61"/>
      <c r="H95" s="61"/>
    </row>
    <row r="96" spans="1:9">
      <c r="C96" s="63"/>
      <c r="D96" s="62"/>
      <c r="E96" s="63"/>
      <c r="F96" s="63"/>
      <c r="G96" s="63"/>
      <c r="H96" s="63"/>
    </row>
    <row r="97" spans="3:8">
      <c r="C97" s="52"/>
      <c r="D97" s="53"/>
      <c r="E97" s="52"/>
      <c r="F97" s="52"/>
      <c r="G97" s="53"/>
      <c r="H97" s="53"/>
    </row>
    <row r="98" spans="3:8">
      <c r="C98" s="52"/>
      <c r="D98" s="53"/>
      <c r="E98" s="54"/>
      <c r="F98" s="54"/>
      <c r="G98" s="55"/>
      <c r="H98" s="64"/>
    </row>
    <row r="99" spans="3:8">
      <c r="C99" s="52"/>
      <c r="D99" s="53"/>
      <c r="E99" s="54"/>
      <c r="F99" s="54"/>
      <c r="G99" s="55"/>
      <c r="H99" s="64"/>
    </row>
    <row r="100" spans="3:8">
      <c r="C100" s="52"/>
      <c r="D100" s="53"/>
      <c r="E100" s="54"/>
      <c r="F100" s="54"/>
      <c r="G100" s="55"/>
      <c r="H100" s="64"/>
    </row>
    <row r="101" spans="3:8">
      <c r="C101" s="52"/>
      <c r="D101" s="53"/>
      <c r="E101" s="54"/>
      <c r="F101" s="54"/>
      <c r="G101" s="55"/>
      <c r="H101" s="64"/>
    </row>
    <row r="102" spans="3:8">
      <c r="C102" s="52"/>
      <c r="D102" s="53"/>
      <c r="E102" s="54"/>
      <c r="F102" s="54"/>
      <c r="G102" s="55"/>
      <c r="H102" s="64"/>
    </row>
    <row r="103" spans="3:8" ht="15.75" hidden="1" customHeight="1">
      <c r="C103" s="52"/>
      <c r="D103" s="53"/>
      <c r="E103" s="54"/>
      <c r="F103" s="54"/>
      <c r="G103" s="55"/>
      <c r="H103" s="64"/>
    </row>
    <row r="104" spans="3:8">
      <c r="C104" s="52"/>
      <c r="D104" s="53"/>
      <c r="E104" s="54"/>
      <c r="F104" s="54"/>
      <c r="G104" s="55"/>
      <c r="H104" s="56"/>
    </row>
    <row r="105" spans="3:8">
      <c r="C105" s="68"/>
      <c r="D105" s="68"/>
      <c r="E105" s="68"/>
      <c r="F105" s="68"/>
      <c r="G105" s="68"/>
      <c r="H105" s="68"/>
    </row>
    <row r="106" spans="3:8">
      <c r="C106" s="62"/>
      <c r="D106" s="62"/>
      <c r="E106" s="62"/>
      <c r="F106" s="62"/>
      <c r="G106" s="62"/>
      <c r="H106" s="62"/>
    </row>
    <row r="107" spans="3:8">
      <c r="C107" s="62"/>
      <c r="D107" s="62"/>
      <c r="E107" s="62"/>
      <c r="F107" s="62"/>
      <c r="G107" s="62"/>
      <c r="H107" s="62"/>
    </row>
    <row r="108" spans="3:8">
      <c r="C108" s="63"/>
      <c r="D108" s="62"/>
      <c r="E108" s="63"/>
      <c r="F108" s="63"/>
      <c r="G108" s="63"/>
      <c r="H108" s="63"/>
    </row>
    <row r="109" spans="3:8">
      <c r="C109" s="52"/>
      <c r="D109" s="53"/>
      <c r="E109" s="52"/>
      <c r="F109" s="52"/>
      <c r="G109" s="53"/>
      <c r="H109" s="53"/>
    </row>
    <row r="110" spans="3:8" ht="15.75" customHeight="1">
      <c r="C110" s="52"/>
      <c r="D110" s="53"/>
      <c r="E110" s="54"/>
      <c r="F110" s="54"/>
      <c r="G110" s="55"/>
      <c r="H110" s="64"/>
    </row>
    <row r="111" spans="3:8">
      <c r="C111" s="52"/>
      <c r="D111" s="53"/>
      <c r="E111" s="54"/>
      <c r="F111" s="54"/>
      <c r="G111" s="55"/>
      <c r="H111" s="64"/>
    </row>
    <row r="112" spans="3:8">
      <c r="C112" s="52"/>
      <c r="D112" s="53"/>
      <c r="E112" s="54"/>
      <c r="F112" s="54"/>
      <c r="G112" s="55"/>
      <c r="H112" s="64"/>
    </row>
    <row r="113" spans="1:9">
      <c r="C113" s="52"/>
      <c r="D113" s="53"/>
      <c r="E113" s="54"/>
      <c r="F113" s="54"/>
      <c r="G113" s="55"/>
      <c r="H113" s="64"/>
    </row>
    <row r="114" spans="1:9" ht="15.75" hidden="1" customHeight="1">
      <c r="C114" s="52"/>
      <c r="D114" s="53"/>
      <c r="E114" s="54"/>
      <c r="F114" s="54"/>
      <c r="G114" s="55"/>
      <c r="H114" s="64"/>
    </row>
    <row r="115" spans="1:9" ht="15.75" hidden="1" customHeight="1">
      <c r="C115" s="52"/>
      <c r="D115" s="53"/>
      <c r="E115" s="54"/>
      <c r="F115" s="54"/>
      <c r="G115" s="55"/>
      <c r="H115" s="64"/>
    </row>
    <row r="116" spans="1:9">
      <c r="C116" s="60"/>
      <c r="D116" s="68"/>
      <c r="E116" s="60"/>
      <c r="F116" s="60"/>
      <c r="G116" s="61"/>
      <c r="H116" s="67"/>
    </row>
    <row r="117" spans="1:9" s="4" customFormat="1">
      <c r="A117" s="5"/>
      <c r="C117" s="60"/>
      <c r="D117" s="68"/>
      <c r="E117" s="60"/>
      <c r="F117" s="60"/>
      <c r="G117" s="61"/>
      <c r="H117" s="69"/>
      <c r="I117" s="5"/>
    </row>
    <row r="118" spans="1:9">
      <c r="C118" s="62"/>
      <c r="D118" s="62"/>
      <c r="E118" s="62"/>
      <c r="F118" s="62"/>
      <c r="G118" s="62"/>
      <c r="H118" s="62"/>
    </row>
    <row r="119" spans="1:9">
      <c r="C119" s="62"/>
      <c r="D119" s="62"/>
      <c r="E119" s="62"/>
      <c r="F119" s="62"/>
      <c r="G119" s="62"/>
      <c r="H119" s="62"/>
    </row>
    <row r="120" spans="1:9">
      <c r="C120" s="62"/>
      <c r="D120" s="62"/>
      <c r="E120" s="62"/>
      <c r="F120" s="62"/>
      <c r="G120" s="62"/>
      <c r="H120" s="62"/>
    </row>
    <row r="121" spans="1:9">
      <c r="B121" s="6" t="s">
        <v>6</v>
      </c>
      <c r="C121" s="63"/>
      <c r="D121" s="62"/>
      <c r="E121" s="63"/>
      <c r="F121" s="63"/>
      <c r="G121" s="63"/>
      <c r="H121" s="63"/>
    </row>
    <row r="122" spans="1:9">
      <c r="B122" s="11"/>
      <c r="C122" s="52"/>
      <c r="D122" s="53"/>
      <c r="E122" s="52"/>
      <c r="F122" s="52"/>
      <c r="G122" s="53"/>
      <c r="H122" s="53"/>
    </row>
    <row r="123" spans="1:9">
      <c r="B123" s="12"/>
      <c r="C123" s="52"/>
      <c r="D123" s="53"/>
      <c r="E123" s="54"/>
      <c r="F123" s="54"/>
      <c r="G123" s="55"/>
      <c r="H123" s="64"/>
    </row>
    <row r="124" spans="1:9">
      <c r="B124" s="12"/>
      <c r="C124" s="52"/>
      <c r="D124" s="53"/>
      <c r="E124" s="54"/>
      <c r="F124" s="54"/>
      <c r="G124" s="55"/>
      <c r="H124" s="64"/>
    </row>
    <row r="125" spans="1:9">
      <c r="B125" s="12"/>
      <c r="C125" s="52"/>
      <c r="D125" s="53"/>
      <c r="E125" s="54"/>
      <c r="F125" s="54"/>
      <c r="G125" s="55"/>
      <c r="H125" s="64"/>
    </row>
    <row r="126" spans="1:9">
      <c r="B126" s="12"/>
      <c r="C126" s="52"/>
      <c r="D126" s="53"/>
      <c r="E126" s="65"/>
      <c r="F126" s="54"/>
      <c r="G126" s="55"/>
      <c r="H126" s="66"/>
    </row>
    <row r="127" spans="1:9">
      <c r="B127" s="12"/>
      <c r="C127" s="52"/>
      <c r="D127" s="53"/>
      <c r="E127" s="54"/>
      <c r="F127" s="54"/>
      <c r="G127" s="55"/>
      <c r="H127" s="64"/>
    </row>
    <row r="128" spans="1:9">
      <c r="B128" s="13"/>
      <c r="C128" s="52"/>
      <c r="D128" s="53"/>
      <c r="E128" s="54"/>
      <c r="F128" s="54"/>
      <c r="G128" s="55"/>
      <c r="H128" s="56"/>
    </row>
    <row r="129" spans="3:11">
      <c r="C129" s="61"/>
      <c r="D129" s="61"/>
      <c r="E129" s="61"/>
      <c r="F129" s="61"/>
      <c r="G129" s="61"/>
      <c r="H129" s="61"/>
    </row>
    <row r="130" spans="3:11" ht="10.5" customHeight="1">
      <c r="C130" s="70"/>
      <c r="D130" s="70"/>
      <c r="E130" s="70"/>
      <c r="F130" s="70"/>
      <c r="G130" s="57"/>
      <c r="H130" s="71"/>
    </row>
    <row r="131" spans="3:11" ht="10.5" customHeight="1">
      <c r="C131" s="70"/>
      <c r="D131" s="70"/>
      <c r="E131" s="70"/>
      <c r="F131" s="70"/>
      <c r="G131" s="45"/>
      <c r="H131" s="71"/>
    </row>
    <row r="132" spans="3:11">
      <c r="C132" s="58"/>
      <c r="D132" s="59"/>
      <c r="E132" s="58"/>
      <c r="F132" s="58"/>
      <c r="G132" s="59"/>
      <c r="H132" s="59"/>
    </row>
    <row r="133" spans="3:11">
      <c r="C133" s="62"/>
      <c r="D133" s="62"/>
      <c r="E133" s="62"/>
      <c r="F133" s="62"/>
      <c r="G133" s="61"/>
      <c r="H133" s="61"/>
    </row>
    <row r="134" spans="3:11">
      <c r="C134" s="72"/>
      <c r="D134" s="72"/>
      <c r="E134" s="72"/>
      <c r="F134" s="72"/>
      <c r="G134" s="61"/>
      <c r="H134" s="61"/>
    </row>
    <row r="135" spans="3:11">
      <c r="C135" s="60"/>
      <c r="D135" s="62"/>
      <c r="E135" s="63"/>
      <c r="F135" s="63"/>
      <c r="G135" s="63"/>
      <c r="H135" s="63"/>
    </row>
    <row r="136" spans="3:11">
      <c r="C136" s="52"/>
      <c r="D136" s="53"/>
      <c r="E136" s="52"/>
      <c r="F136" s="52"/>
      <c r="G136" s="53"/>
      <c r="H136" s="53"/>
      <c r="K136" s="14"/>
    </row>
    <row r="137" spans="3:11">
      <c r="C137" s="52"/>
      <c r="D137" s="53"/>
      <c r="E137" s="54"/>
      <c r="F137" s="54"/>
      <c r="G137" s="55"/>
      <c r="H137" s="64"/>
    </row>
    <row r="138" spans="3:11">
      <c r="C138" s="52"/>
      <c r="D138" s="53"/>
      <c r="E138" s="54"/>
      <c r="F138" s="54"/>
      <c r="G138" s="55"/>
      <c r="H138" s="64"/>
    </row>
    <row r="139" spans="3:11">
      <c r="C139" s="52"/>
      <c r="D139" s="53"/>
      <c r="E139" s="54"/>
      <c r="F139" s="54"/>
      <c r="G139" s="55"/>
      <c r="H139" s="64"/>
    </row>
    <row r="140" spans="3:11">
      <c r="C140" s="52"/>
      <c r="D140" s="53"/>
      <c r="E140" s="54"/>
      <c r="F140" s="54"/>
      <c r="G140" s="55"/>
      <c r="H140" s="64"/>
    </row>
    <row r="141" spans="3:11">
      <c r="C141" s="52"/>
      <c r="D141" s="53"/>
      <c r="E141" s="54"/>
      <c r="F141" s="54"/>
      <c r="G141" s="55"/>
      <c r="H141" s="64"/>
    </row>
    <row r="142" spans="3:11">
      <c r="C142" s="52"/>
      <c r="D142" s="53"/>
      <c r="E142" s="54"/>
      <c r="F142" s="54"/>
      <c r="G142" s="55"/>
      <c r="H142" s="64"/>
    </row>
    <row r="143" spans="3:11">
      <c r="C143" s="52"/>
      <c r="D143" s="53"/>
      <c r="E143" s="54"/>
      <c r="F143" s="54"/>
      <c r="G143" s="55"/>
      <c r="H143" s="64"/>
    </row>
    <row r="144" spans="3:11">
      <c r="C144" s="61"/>
      <c r="D144" s="61"/>
      <c r="E144" s="61"/>
      <c r="F144" s="61"/>
      <c r="G144" s="61"/>
      <c r="H144" s="69"/>
    </row>
    <row r="145" spans="3:8">
      <c r="C145" s="61"/>
      <c r="D145" s="61"/>
      <c r="E145" s="61"/>
      <c r="F145" s="61"/>
      <c r="G145" s="61"/>
      <c r="H145" s="61"/>
    </row>
    <row r="146" spans="3:8">
      <c r="C146" s="62"/>
      <c r="D146" s="62"/>
      <c r="E146" s="62"/>
      <c r="F146" s="62"/>
      <c r="G146" s="62"/>
      <c r="H146" s="62"/>
    </row>
    <row r="147" spans="3:8">
      <c r="C147" s="62"/>
      <c r="D147" s="62"/>
      <c r="E147" s="62"/>
      <c r="F147" s="62"/>
      <c r="G147" s="62"/>
      <c r="H147" s="62"/>
    </row>
    <row r="148" spans="3:8">
      <c r="C148" s="62"/>
      <c r="D148" s="62"/>
      <c r="E148" s="62"/>
      <c r="F148" s="62"/>
      <c r="G148" s="62"/>
      <c r="H148" s="62"/>
    </row>
    <row r="149" spans="3:8">
      <c r="C149" s="63"/>
      <c r="D149" s="62"/>
      <c r="E149" s="63"/>
      <c r="F149" s="63"/>
      <c r="G149" s="63"/>
      <c r="H149" s="63"/>
    </row>
    <row r="150" spans="3:8">
      <c r="C150" s="52"/>
      <c r="D150" s="53"/>
      <c r="E150" s="52"/>
      <c r="F150" s="52"/>
      <c r="G150" s="53"/>
      <c r="H150" s="53"/>
    </row>
    <row r="151" spans="3:8">
      <c r="C151" s="52"/>
      <c r="D151" s="53"/>
      <c r="E151" s="54"/>
      <c r="F151" s="54"/>
      <c r="G151" s="55"/>
      <c r="H151" s="64"/>
    </row>
    <row r="152" spans="3:8">
      <c r="C152" s="52"/>
      <c r="D152" s="53"/>
      <c r="E152" s="54"/>
      <c r="F152" s="54"/>
      <c r="G152" s="55"/>
      <c r="H152" s="64"/>
    </row>
    <row r="153" spans="3:8">
      <c r="C153" s="52"/>
      <c r="D153" s="53"/>
      <c r="E153" s="54"/>
      <c r="F153" s="54"/>
      <c r="G153" s="55"/>
      <c r="H153" s="64"/>
    </row>
    <row r="154" spans="3:8">
      <c r="C154" s="52"/>
      <c r="D154" s="53"/>
      <c r="E154" s="54"/>
      <c r="F154" s="54"/>
      <c r="G154" s="55"/>
      <c r="H154" s="64"/>
    </row>
    <row r="155" spans="3:8">
      <c r="C155" s="52"/>
      <c r="D155" s="53"/>
      <c r="E155" s="54"/>
      <c r="F155" s="54"/>
      <c r="G155" s="55"/>
      <c r="H155" s="64"/>
    </row>
    <row r="156" spans="3:8">
      <c r="C156" s="52"/>
      <c r="D156" s="53"/>
      <c r="E156" s="54"/>
      <c r="F156" s="54"/>
      <c r="G156" s="55"/>
      <c r="H156" s="64"/>
    </row>
    <row r="157" spans="3:8">
      <c r="C157" s="53"/>
      <c r="D157" s="53"/>
      <c r="E157" s="53"/>
      <c r="F157" s="53"/>
      <c r="G157" s="55"/>
      <c r="H157" s="67"/>
    </row>
    <row r="158" spans="3:8">
      <c r="C158" s="61"/>
      <c r="D158" s="61"/>
      <c r="E158" s="61"/>
      <c r="F158" s="61"/>
      <c r="G158" s="61"/>
      <c r="H158" s="61"/>
    </row>
    <row r="159" spans="3:8">
      <c r="C159" s="62"/>
      <c r="D159" s="62"/>
      <c r="E159" s="62"/>
      <c r="F159" s="62"/>
      <c r="G159" s="62"/>
      <c r="H159" s="73"/>
    </row>
    <row r="160" spans="3:8">
      <c r="C160" s="62"/>
      <c r="D160" s="62"/>
      <c r="E160" s="62"/>
      <c r="F160" s="62"/>
      <c r="G160" s="62"/>
      <c r="H160" s="62"/>
    </row>
    <row r="161" spans="3:8">
      <c r="C161" s="63"/>
      <c r="D161" s="62"/>
      <c r="E161" s="63"/>
      <c r="F161" s="63"/>
      <c r="G161" s="63"/>
      <c r="H161" s="63"/>
    </row>
    <row r="162" spans="3:8">
      <c r="C162" s="52"/>
      <c r="D162" s="53"/>
      <c r="E162" s="52"/>
      <c r="F162" s="52"/>
      <c r="G162" s="53"/>
      <c r="H162" s="53"/>
    </row>
    <row r="163" spans="3:8">
      <c r="C163" s="52"/>
      <c r="D163" s="53"/>
      <c r="E163" s="54"/>
      <c r="F163" s="54"/>
      <c r="G163" s="55"/>
      <c r="H163" s="64"/>
    </row>
    <row r="164" spans="3:8">
      <c r="C164" s="52"/>
      <c r="D164" s="53"/>
      <c r="E164" s="54"/>
      <c r="F164" s="54"/>
      <c r="G164" s="55"/>
      <c r="H164" s="64"/>
    </row>
    <row r="165" spans="3:8">
      <c r="C165" s="52"/>
      <c r="D165" s="53"/>
      <c r="E165" s="54"/>
      <c r="F165" s="54"/>
      <c r="G165" s="55"/>
      <c r="H165" s="64"/>
    </row>
    <row r="166" spans="3:8">
      <c r="C166" s="52"/>
      <c r="D166" s="53"/>
      <c r="E166" s="54"/>
      <c r="F166" s="54"/>
      <c r="G166" s="55"/>
      <c r="H166" s="64"/>
    </row>
    <row r="167" spans="3:8">
      <c r="C167" s="52"/>
      <c r="D167" s="53"/>
      <c r="E167" s="54"/>
      <c r="F167" s="54"/>
      <c r="G167" s="55"/>
      <c r="H167" s="64"/>
    </row>
    <row r="168" spans="3:8">
      <c r="C168" s="52"/>
      <c r="D168" s="53"/>
      <c r="E168" s="54"/>
      <c r="F168" s="54"/>
      <c r="G168" s="55"/>
      <c r="H168" s="64"/>
    </row>
    <row r="169" spans="3:8">
      <c r="C169" s="52"/>
      <c r="D169" s="53"/>
      <c r="E169" s="54"/>
      <c r="F169" s="54"/>
      <c r="G169" s="55"/>
      <c r="H169" s="64"/>
    </row>
    <row r="170" spans="3:8">
      <c r="C170" s="53"/>
      <c r="D170" s="53"/>
      <c r="E170" s="53"/>
      <c r="F170" s="53"/>
      <c r="G170" s="55"/>
      <c r="H170" s="56"/>
    </row>
    <row r="171" spans="3:8">
      <c r="C171" s="61"/>
      <c r="D171" s="61"/>
      <c r="E171" s="61"/>
      <c r="F171" s="61"/>
      <c r="G171" s="61"/>
      <c r="H171" s="61"/>
    </row>
    <row r="172" spans="3:8">
      <c r="C172" s="62"/>
      <c r="D172" s="62"/>
      <c r="E172" s="62"/>
      <c r="F172" s="62"/>
      <c r="G172" s="62"/>
      <c r="H172" s="62"/>
    </row>
    <row r="173" spans="3:8">
      <c r="C173" s="62"/>
      <c r="D173" s="62"/>
      <c r="E173" s="62"/>
      <c r="F173" s="62"/>
      <c r="G173" s="62"/>
      <c r="H173" s="62"/>
    </row>
    <row r="174" spans="3:8">
      <c r="C174" s="63"/>
      <c r="D174" s="62"/>
      <c r="E174" s="63"/>
      <c r="F174" s="63"/>
      <c r="G174" s="63"/>
      <c r="H174" s="63"/>
    </row>
    <row r="175" spans="3:8">
      <c r="C175" s="52"/>
      <c r="D175" s="53"/>
      <c r="E175" s="52"/>
      <c r="F175" s="52"/>
      <c r="G175" s="53"/>
      <c r="H175" s="53"/>
    </row>
    <row r="176" spans="3:8">
      <c r="C176" s="52"/>
      <c r="D176" s="53"/>
      <c r="E176" s="54"/>
      <c r="F176" s="54"/>
      <c r="G176" s="55"/>
      <c r="H176" s="64"/>
    </row>
    <row r="177" spans="3:8">
      <c r="C177" s="52"/>
      <c r="D177" s="53"/>
      <c r="E177" s="54"/>
      <c r="F177" s="54"/>
      <c r="G177" s="55"/>
      <c r="H177" s="64"/>
    </row>
    <row r="178" spans="3:8">
      <c r="C178" s="52"/>
      <c r="D178" s="53"/>
      <c r="E178" s="54"/>
      <c r="F178" s="54"/>
      <c r="G178" s="55"/>
      <c r="H178" s="64"/>
    </row>
    <row r="179" spans="3:8">
      <c r="C179" s="52"/>
      <c r="D179" s="53"/>
      <c r="E179" s="54"/>
      <c r="F179" s="54"/>
      <c r="G179" s="55"/>
      <c r="H179" s="64"/>
    </row>
    <row r="180" spans="3:8">
      <c r="C180" s="52"/>
      <c r="D180" s="53"/>
      <c r="E180" s="54"/>
      <c r="F180" s="54"/>
      <c r="G180" s="55"/>
      <c r="H180" s="64"/>
    </row>
    <row r="181" spans="3:8">
      <c r="C181" s="52"/>
      <c r="D181" s="53"/>
      <c r="E181" s="54"/>
      <c r="F181" s="54"/>
      <c r="G181" s="55"/>
      <c r="H181" s="64"/>
    </row>
    <row r="182" spans="3:8">
      <c r="C182" s="52"/>
      <c r="D182" s="53"/>
      <c r="E182" s="54"/>
      <c r="F182" s="54"/>
      <c r="G182" s="55"/>
      <c r="H182" s="64"/>
    </row>
    <row r="183" spans="3:8">
      <c r="C183" s="60"/>
      <c r="D183" s="68"/>
      <c r="E183" s="60"/>
      <c r="F183" s="60"/>
      <c r="G183" s="61"/>
      <c r="H183" s="67"/>
    </row>
    <row r="184" spans="3:8">
      <c r="C184" s="61"/>
      <c r="D184" s="61"/>
      <c r="E184" s="61"/>
      <c r="F184" s="61"/>
      <c r="G184" s="61"/>
      <c r="H184" s="61"/>
    </row>
    <row r="185" spans="3:8">
      <c r="C185" s="62"/>
      <c r="D185" s="62"/>
      <c r="E185" s="62"/>
      <c r="F185" s="62"/>
      <c r="G185" s="62"/>
      <c r="H185" s="62"/>
    </row>
    <row r="186" spans="3:8">
      <c r="C186" s="62"/>
      <c r="D186" s="62"/>
      <c r="E186" s="62"/>
      <c r="F186" s="62"/>
      <c r="G186" s="62"/>
      <c r="H186" s="62"/>
    </row>
    <row r="187" spans="3:8">
      <c r="C187" s="62"/>
      <c r="D187" s="62"/>
      <c r="E187" s="62"/>
      <c r="F187" s="62"/>
      <c r="G187" s="62"/>
      <c r="H187" s="62"/>
    </row>
    <row r="188" spans="3:8">
      <c r="C188" s="63"/>
      <c r="D188" s="62"/>
      <c r="E188" s="63"/>
      <c r="F188" s="63"/>
      <c r="G188" s="63"/>
      <c r="H188" s="63"/>
    </row>
    <row r="189" spans="3:8">
      <c r="C189" s="52"/>
      <c r="D189" s="53"/>
      <c r="E189" s="52"/>
      <c r="F189" s="52"/>
      <c r="G189" s="53"/>
      <c r="H189" s="53"/>
    </row>
    <row r="190" spans="3:8">
      <c r="C190" s="52"/>
      <c r="D190" s="53"/>
      <c r="E190" s="54"/>
      <c r="F190" s="54"/>
      <c r="G190" s="55"/>
      <c r="H190" s="64"/>
    </row>
    <row r="191" spans="3:8">
      <c r="C191" s="52"/>
      <c r="D191" s="53"/>
      <c r="E191" s="54"/>
      <c r="F191" s="54"/>
      <c r="G191" s="55"/>
      <c r="H191" s="64"/>
    </row>
    <row r="192" spans="3:8">
      <c r="C192" s="52"/>
      <c r="D192" s="53"/>
      <c r="E192" s="54"/>
      <c r="F192" s="54"/>
      <c r="G192" s="55"/>
      <c r="H192" s="64"/>
    </row>
    <row r="193" spans="3:8">
      <c r="C193" s="52"/>
      <c r="D193" s="53"/>
      <c r="E193" s="54"/>
      <c r="F193" s="54"/>
      <c r="G193" s="55"/>
      <c r="H193" s="64"/>
    </row>
    <row r="194" spans="3:8">
      <c r="C194" s="52"/>
      <c r="D194" s="53"/>
      <c r="E194" s="54"/>
      <c r="F194" s="54"/>
      <c r="G194" s="55"/>
      <c r="H194" s="64"/>
    </row>
    <row r="195" spans="3:8">
      <c r="C195" s="52"/>
      <c r="D195" s="53"/>
      <c r="E195" s="54"/>
      <c r="F195" s="54"/>
      <c r="G195" s="55"/>
      <c r="H195" s="64"/>
    </row>
    <row r="196" spans="3:8">
      <c r="C196" s="53"/>
      <c r="D196" s="53"/>
      <c r="E196" s="53"/>
      <c r="F196" s="53"/>
      <c r="G196" s="55"/>
      <c r="H196" s="56"/>
    </row>
    <row r="197" spans="3:8">
      <c r="C197" s="61"/>
      <c r="D197" s="61"/>
      <c r="E197" s="61"/>
      <c r="F197" s="61"/>
      <c r="G197" s="61"/>
      <c r="H197" s="61"/>
    </row>
    <row r="198" spans="3:8">
      <c r="C198" s="62"/>
      <c r="D198" s="62"/>
      <c r="E198" s="62"/>
      <c r="F198" s="62"/>
      <c r="G198" s="62"/>
      <c r="H198" s="62"/>
    </row>
    <row r="199" spans="3:8">
      <c r="C199" s="62"/>
      <c r="D199" s="62"/>
      <c r="E199" s="62"/>
      <c r="F199" s="62"/>
      <c r="G199" s="62"/>
      <c r="H199" s="62"/>
    </row>
    <row r="200" spans="3:8">
      <c r="C200" s="63"/>
      <c r="D200" s="62"/>
      <c r="E200" s="63"/>
      <c r="F200" s="63"/>
      <c r="G200" s="63"/>
      <c r="H200" s="63"/>
    </row>
    <row r="201" spans="3:8">
      <c r="C201" s="52"/>
      <c r="D201" s="53"/>
      <c r="E201" s="52"/>
      <c r="F201" s="52"/>
      <c r="G201" s="53"/>
      <c r="H201" s="53"/>
    </row>
    <row r="202" spans="3:8">
      <c r="C202" s="52"/>
      <c r="D202" s="53"/>
      <c r="E202" s="54"/>
      <c r="F202" s="54"/>
      <c r="G202" s="55"/>
      <c r="H202" s="64"/>
    </row>
    <row r="203" spans="3:8">
      <c r="C203" s="52"/>
      <c r="D203" s="53"/>
      <c r="E203" s="54"/>
      <c r="F203" s="54"/>
      <c r="G203" s="55"/>
      <c r="H203" s="64"/>
    </row>
    <row r="204" spans="3:8">
      <c r="C204" s="52"/>
      <c r="D204" s="53"/>
      <c r="E204" s="54"/>
      <c r="F204" s="54"/>
      <c r="G204" s="55"/>
      <c r="H204" s="64"/>
    </row>
    <row r="205" spans="3:8">
      <c r="C205" s="52"/>
      <c r="D205" s="53"/>
      <c r="E205" s="54"/>
      <c r="F205" s="54"/>
      <c r="G205" s="55"/>
      <c r="H205" s="64"/>
    </row>
    <row r="206" spans="3:8">
      <c r="C206" s="52"/>
      <c r="D206" s="53"/>
      <c r="E206" s="54"/>
      <c r="F206" s="54"/>
      <c r="G206" s="55"/>
      <c r="H206" s="64"/>
    </row>
    <row r="207" spans="3:8">
      <c r="C207" s="53"/>
      <c r="D207" s="53"/>
      <c r="E207" s="53"/>
      <c r="F207" s="53"/>
      <c r="G207" s="55"/>
      <c r="H207" s="56"/>
    </row>
    <row r="208" spans="3:8">
      <c r="C208" s="61"/>
      <c r="D208" s="61"/>
      <c r="E208" s="61"/>
      <c r="F208" s="61"/>
      <c r="G208" s="61"/>
      <c r="H208" s="61"/>
    </row>
    <row r="209" spans="3:8">
      <c r="C209" s="62"/>
      <c r="D209" s="62"/>
      <c r="E209" s="62"/>
      <c r="F209" s="62"/>
      <c r="G209" s="62"/>
      <c r="H209" s="62"/>
    </row>
    <row r="210" spans="3:8">
      <c r="C210" s="62"/>
      <c r="D210" s="62"/>
      <c r="E210" s="62"/>
      <c r="F210" s="62"/>
      <c r="G210" s="62"/>
      <c r="H210" s="62"/>
    </row>
    <row r="211" spans="3:8">
      <c r="C211" s="63"/>
      <c r="D211" s="62"/>
      <c r="E211" s="63"/>
      <c r="F211" s="63"/>
      <c r="G211" s="63"/>
      <c r="H211" s="63"/>
    </row>
    <row r="212" spans="3:8">
      <c r="C212" s="52"/>
      <c r="D212" s="53"/>
      <c r="E212" s="52"/>
      <c r="F212" s="52"/>
      <c r="G212" s="53"/>
      <c r="H212" s="53"/>
    </row>
    <row r="213" spans="3:8">
      <c r="C213" s="52"/>
      <c r="D213" s="53"/>
      <c r="E213" s="54"/>
      <c r="F213" s="54"/>
      <c r="G213" s="55"/>
      <c r="H213" s="64"/>
    </row>
    <row r="214" spans="3:8">
      <c r="C214" s="52"/>
      <c r="D214" s="53"/>
      <c r="E214" s="54"/>
      <c r="F214" s="54"/>
      <c r="G214" s="55"/>
      <c r="H214" s="64"/>
    </row>
    <row r="215" spans="3:8">
      <c r="C215" s="52"/>
      <c r="D215" s="53"/>
      <c r="E215" s="54"/>
      <c r="F215" s="54"/>
      <c r="G215" s="55"/>
      <c r="H215" s="64"/>
    </row>
    <row r="216" spans="3:8">
      <c r="C216" s="52"/>
      <c r="D216" s="53"/>
      <c r="E216" s="54"/>
      <c r="F216" s="54"/>
      <c r="G216" s="55"/>
      <c r="H216" s="64"/>
    </row>
    <row r="217" spans="3:8">
      <c r="C217" s="52"/>
      <c r="D217" s="53"/>
      <c r="E217" s="54"/>
      <c r="F217" s="54"/>
      <c r="G217" s="55"/>
      <c r="H217" s="64"/>
    </row>
    <row r="218" spans="3:8">
      <c r="C218" s="52"/>
      <c r="D218" s="53"/>
      <c r="E218" s="54"/>
      <c r="F218" s="54"/>
      <c r="G218" s="55"/>
      <c r="H218" s="64"/>
    </row>
    <row r="219" spans="3:8">
      <c r="C219" s="61"/>
      <c r="D219" s="61"/>
      <c r="E219" s="61"/>
      <c r="F219" s="61"/>
      <c r="G219" s="61"/>
      <c r="H219" s="67"/>
    </row>
    <row r="220" spans="3:8">
      <c r="C220" s="61"/>
      <c r="D220" s="61"/>
      <c r="E220" s="61"/>
      <c r="F220" s="61"/>
      <c r="G220" s="61"/>
      <c r="H220" s="61"/>
    </row>
    <row r="221" spans="3:8" ht="10.5" customHeight="1">
      <c r="C221" s="132"/>
      <c r="D221" s="132"/>
      <c r="E221" s="132"/>
      <c r="F221" s="132"/>
      <c r="G221" s="57"/>
      <c r="H221" s="133"/>
    </row>
    <row r="222" spans="3:8" ht="10.5" customHeight="1">
      <c r="C222" s="132"/>
      <c r="D222" s="132"/>
      <c r="E222" s="132"/>
      <c r="F222" s="132"/>
      <c r="G222" s="45"/>
      <c r="H222" s="133"/>
    </row>
    <row r="223" spans="3:8" ht="10.5" customHeight="1">
      <c r="C223" s="134"/>
      <c r="D223" s="134"/>
      <c r="E223" s="134"/>
      <c r="F223" s="134"/>
      <c r="G223" s="134"/>
      <c r="H223" s="134"/>
    </row>
    <row r="224" spans="3:8" ht="10.5" customHeight="1">
      <c r="C224" s="134"/>
      <c r="D224" s="134"/>
      <c r="E224" s="134"/>
      <c r="F224" s="134"/>
      <c r="G224" s="134"/>
      <c r="H224" s="134"/>
    </row>
    <row r="225" spans="3:8" ht="10.5" customHeight="1">
      <c r="C225" s="134"/>
      <c r="D225" s="134"/>
      <c r="E225" s="134"/>
      <c r="F225" s="134"/>
      <c r="G225" s="134"/>
      <c r="H225" s="134"/>
    </row>
    <row r="226" spans="3:8" ht="10.5" customHeight="1">
      <c r="C226" s="134"/>
      <c r="D226" s="134"/>
      <c r="E226" s="134"/>
      <c r="F226" s="134"/>
      <c r="G226" s="134"/>
      <c r="H226" s="134"/>
    </row>
    <row r="227" spans="3:8" ht="10.5" customHeight="1">
      <c r="C227" s="134"/>
      <c r="D227" s="134"/>
      <c r="E227" s="134"/>
      <c r="F227" s="134"/>
      <c r="G227" s="134"/>
      <c r="H227" s="134"/>
    </row>
    <row r="228" spans="3:8" ht="10.5" customHeight="1">
      <c r="C228" s="134"/>
      <c r="D228" s="134"/>
      <c r="E228" s="134"/>
      <c r="F228" s="134"/>
      <c r="G228" s="134"/>
      <c r="H228" s="134"/>
    </row>
    <row r="229" spans="3:8" ht="10.5" customHeight="1">
      <c r="C229" s="132"/>
      <c r="D229" s="132"/>
      <c r="E229" s="132"/>
      <c r="F229" s="132"/>
      <c r="G229" s="57"/>
      <c r="H229" s="133"/>
    </row>
    <row r="230" spans="3:8" ht="10.5" customHeight="1">
      <c r="C230" s="132"/>
      <c r="D230" s="132"/>
      <c r="E230" s="132"/>
      <c r="F230" s="132"/>
      <c r="G230" s="45"/>
      <c r="H230" s="133"/>
    </row>
    <row r="231" spans="3:8" ht="10.5" customHeight="1">
      <c r="C231" s="132"/>
      <c r="D231" s="132"/>
      <c r="E231" s="132"/>
      <c r="F231" s="132"/>
      <c r="G231" s="57"/>
      <c r="H231" s="133"/>
    </row>
    <row r="232" spans="3:8" ht="10.5" customHeight="1">
      <c r="C232" s="132"/>
      <c r="D232" s="132"/>
      <c r="E232" s="132"/>
      <c r="F232" s="132"/>
      <c r="G232" s="45"/>
      <c r="H232" s="133"/>
    </row>
    <row r="233" spans="3:8">
      <c r="C233" s="132"/>
      <c r="D233" s="132"/>
      <c r="E233" s="132"/>
      <c r="F233" s="132"/>
      <c r="H233" s="133"/>
    </row>
    <row r="234" spans="3:8">
      <c r="C234" s="132"/>
      <c r="D234" s="132"/>
      <c r="E234" s="132"/>
      <c r="F234" s="132"/>
      <c r="H234" s="133"/>
    </row>
    <row r="235" spans="3:8">
      <c r="C235" s="132"/>
      <c r="D235" s="132"/>
      <c r="E235" s="132"/>
      <c r="F235" s="132"/>
      <c r="H235" s="133"/>
    </row>
    <row r="236" spans="3:8">
      <c r="C236" s="132"/>
      <c r="D236" s="132"/>
      <c r="E236" s="132"/>
      <c r="F236" s="132"/>
      <c r="H236" s="133"/>
    </row>
    <row r="237" spans="3:8">
      <c r="C237" s="132"/>
      <c r="D237" s="132"/>
      <c r="E237" s="132"/>
      <c r="F237" s="132"/>
      <c r="H237" s="133"/>
    </row>
    <row r="238" spans="3:8">
      <c r="C238" s="132"/>
      <c r="D238" s="132"/>
      <c r="E238" s="132"/>
      <c r="F238" s="132"/>
      <c r="H238" s="133"/>
    </row>
    <row r="240" spans="3:8">
      <c r="C240" s="134"/>
      <c r="D240" s="134"/>
      <c r="E240" s="134"/>
      <c r="F240" s="134"/>
      <c r="G240" s="134"/>
      <c r="H240" s="134"/>
    </row>
    <row r="241" spans="3:8">
      <c r="C241" s="134"/>
      <c r="D241" s="134"/>
      <c r="E241" s="134"/>
      <c r="F241" s="134"/>
      <c r="G241" s="134"/>
      <c r="H241" s="134"/>
    </row>
    <row r="242" spans="3:8">
      <c r="C242" s="132"/>
      <c r="D242" s="132"/>
      <c r="E242" s="132"/>
      <c r="F242" s="132"/>
      <c r="G242" s="57"/>
      <c r="H242" s="133"/>
    </row>
    <row r="243" spans="3:8">
      <c r="C243" s="132"/>
      <c r="D243" s="132"/>
      <c r="E243" s="132"/>
      <c r="F243" s="132"/>
      <c r="G243" s="45"/>
      <c r="H243" s="133"/>
    </row>
    <row r="244" spans="3:8">
      <c r="C244" s="132"/>
      <c r="D244" s="132"/>
      <c r="E244" s="132"/>
      <c r="F244" s="132"/>
      <c r="G244" s="57"/>
      <c r="H244" s="133"/>
    </row>
    <row r="245" spans="3:8">
      <c r="C245" s="132"/>
      <c r="D245" s="132"/>
      <c r="E245" s="132"/>
      <c r="F245" s="132"/>
      <c r="G245" s="45"/>
      <c r="H245" s="133"/>
    </row>
    <row r="246" spans="3:8">
      <c r="C246" s="132"/>
      <c r="D246" s="132"/>
      <c r="E246" s="132"/>
      <c r="F246" s="132"/>
      <c r="H246" s="133"/>
    </row>
    <row r="247" spans="3:8">
      <c r="C247" s="132"/>
      <c r="D247" s="132"/>
      <c r="E247" s="132"/>
      <c r="F247" s="132"/>
      <c r="H247" s="133"/>
    </row>
    <row r="248" spans="3:8">
      <c r="C248" s="132"/>
      <c r="D248" s="132"/>
      <c r="E248" s="132"/>
      <c r="F248" s="132"/>
      <c r="H248" s="133"/>
    </row>
    <row r="249" spans="3:8">
      <c r="C249" s="132"/>
      <c r="D249" s="132"/>
      <c r="E249" s="132"/>
      <c r="F249" s="132"/>
      <c r="H249" s="133"/>
    </row>
    <row r="250" spans="3:8">
      <c r="C250" s="132"/>
      <c r="D250" s="132"/>
      <c r="E250" s="132"/>
      <c r="F250" s="132"/>
      <c r="H250" s="133"/>
    </row>
    <row r="251" spans="3:8">
      <c r="C251" s="132"/>
      <c r="D251" s="132"/>
      <c r="E251" s="132"/>
      <c r="F251" s="132"/>
      <c r="H251" s="133"/>
    </row>
    <row r="254" spans="3:8">
      <c r="C254" s="135"/>
      <c r="D254" s="135"/>
      <c r="E254" s="135"/>
      <c r="F254" s="135"/>
      <c r="G254" s="135"/>
      <c r="H254" s="135"/>
    </row>
    <row r="255" spans="3:8">
      <c r="C255" s="136"/>
      <c r="D255" s="136"/>
      <c r="E255" s="136"/>
      <c r="F255" s="136"/>
      <c r="G255" s="62"/>
      <c r="H255" s="62"/>
    </row>
    <row r="256" spans="3:8">
      <c r="C256" s="136"/>
      <c r="D256" s="136"/>
      <c r="E256" s="136"/>
      <c r="F256" s="136"/>
      <c r="G256" s="62"/>
      <c r="H256" s="62"/>
    </row>
    <row r="257" spans="3:8">
      <c r="C257" s="63"/>
      <c r="D257" s="62"/>
      <c r="E257" s="63"/>
      <c r="F257" s="63"/>
      <c r="G257" s="63"/>
      <c r="H257" s="63"/>
    </row>
    <row r="258" spans="3:8">
      <c r="C258" s="52"/>
      <c r="D258" s="53"/>
      <c r="E258" s="52"/>
      <c r="F258" s="52"/>
      <c r="G258" s="53"/>
      <c r="H258" s="53"/>
    </row>
    <row r="259" spans="3:8">
      <c r="C259" s="52"/>
      <c r="D259" s="53"/>
      <c r="E259" s="54"/>
      <c r="F259" s="54"/>
      <c r="G259" s="55"/>
      <c r="H259" s="64"/>
    </row>
    <row r="260" spans="3:8">
      <c r="C260" s="52"/>
      <c r="D260" s="53"/>
      <c r="E260" s="54"/>
      <c r="F260" s="54"/>
      <c r="G260" s="55"/>
      <c r="H260" s="64"/>
    </row>
    <row r="261" spans="3:8">
      <c r="C261" s="52"/>
      <c r="D261" s="53"/>
      <c r="E261" s="54"/>
      <c r="F261" s="54"/>
      <c r="G261" s="55"/>
      <c r="H261" s="64"/>
    </row>
    <row r="262" spans="3:8">
      <c r="C262" s="52"/>
      <c r="D262" s="53"/>
      <c r="E262" s="54"/>
      <c r="F262" s="54"/>
      <c r="G262" s="55"/>
      <c r="H262" s="64"/>
    </row>
    <row r="263" spans="3:8">
      <c r="C263" s="52"/>
      <c r="D263" s="53"/>
      <c r="E263" s="54"/>
      <c r="F263" s="54"/>
      <c r="G263" s="55"/>
      <c r="H263" s="64"/>
    </row>
    <row r="264" spans="3:8">
      <c r="C264" s="52"/>
      <c r="D264" s="53"/>
      <c r="E264" s="54"/>
      <c r="F264" s="54"/>
      <c r="G264" s="55"/>
      <c r="H264" s="64"/>
    </row>
    <row r="265" spans="3:8">
      <c r="C265" s="52"/>
      <c r="D265" s="53"/>
      <c r="E265" s="54"/>
      <c r="F265" s="54"/>
      <c r="G265" s="55"/>
      <c r="H265" s="64"/>
    </row>
    <row r="266" spans="3:8">
      <c r="C266" s="52"/>
      <c r="D266" s="53"/>
      <c r="E266" s="54"/>
      <c r="F266" s="54"/>
      <c r="G266" s="55"/>
      <c r="H266" s="64"/>
    </row>
    <row r="267" spans="3:8">
      <c r="C267" s="52"/>
      <c r="D267" s="53"/>
      <c r="E267" s="54"/>
      <c r="F267" s="54"/>
      <c r="G267" s="55"/>
      <c r="H267" s="64"/>
    </row>
    <row r="268" spans="3:8">
      <c r="C268" s="52"/>
      <c r="D268" s="53"/>
      <c r="E268" s="54"/>
      <c r="F268" s="54"/>
      <c r="G268" s="55"/>
      <c r="H268" s="64"/>
    </row>
    <row r="269" spans="3:8">
      <c r="C269" s="52"/>
      <c r="D269" s="53"/>
      <c r="E269" s="54"/>
      <c r="F269" s="54"/>
      <c r="G269" s="55"/>
      <c r="H269" s="64"/>
    </row>
    <row r="270" spans="3:8">
      <c r="C270" s="135"/>
      <c r="D270" s="135"/>
      <c r="E270" s="135"/>
      <c r="F270" s="135"/>
      <c r="G270" s="61"/>
      <c r="H270" s="67"/>
    </row>
    <row r="271" spans="3:8">
      <c r="C271" s="135"/>
      <c r="D271" s="135"/>
      <c r="E271" s="135"/>
      <c r="F271" s="135"/>
      <c r="G271" s="135"/>
      <c r="H271" s="135"/>
    </row>
    <row r="272" spans="3:8">
      <c r="C272" s="44"/>
      <c r="D272" s="44"/>
      <c r="E272" s="44"/>
      <c r="F272" s="44"/>
      <c r="G272" s="57"/>
      <c r="H272" s="44"/>
    </row>
    <row r="273" spans="3:8">
      <c r="C273" s="44"/>
      <c r="D273" s="44"/>
      <c r="E273" s="44"/>
      <c r="F273" s="44"/>
      <c r="G273" s="45"/>
      <c r="H273" s="44"/>
    </row>
  </sheetData>
  <mergeCells count="60">
    <mergeCell ref="C271:H271"/>
    <mergeCell ref="C45:H45"/>
    <mergeCell ref="C16:H16"/>
    <mergeCell ref="C23:H23"/>
    <mergeCell ref="H233:H234"/>
    <mergeCell ref="C254:H254"/>
    <mergeCell ref="C255:F255"/>
    <mergeCell ref="C256:F256"/>
    <mergeCell ref="C270:F270"/>
    <mergeCell ref="C227:H228"/>
    <mergeCell ref="C223:H226"/>
    <mergeCell ref="C221:F222"/>
    <mergeCell ref="H221:H222"/>
    <mergeCell ref="C229:F230"/>
    <mergeCell ref="C74:H74"/>
    <mergeCell ref="C56:H56"/>
    <mergeCell ref="C237:F238"/>
    <mergeCell ref="H237:H238"/>
    <mergeCell ref="C233:F234"/>
    <mergeCell ref="C2:H2"/>
    <mergeCell ref="C12:H12"/>
    <mergeCell ref="C41:H41"/>
    <mergeCell ref="C3:D3"/>
    <mergeCell ref="C50:H50"/>
    <mergeCell ref="C4:H4"/>
    <mergeCell ref="C11:G11"/>
    <mergeCell ref="C15:G15"/>
    <mergeCell ref="C22:G22"/>
    <mergeCell ref="C26:G26"/>
    <mergeCell ref="C44:G44"/>
    <mergeCell ref="C49:G49"/>
    <mergeCell ref="C27:H27"/>
    <mergeCell ref="C250:F251"/>
    <mergeCell ref="H250:H251"/>
    <mergeCell ref="C240:H241"/>
    <mergeCell ref="C242:F243"/>
    <mergeCell ref="H242:H243"/>
    <mergeCell ref="C244:F245"/>
    <mergeCell ref="H244:H245"/>
    <mergeCell ref="C246:F247"/>
    <mergeCell ref="H246:H247"/>
    <mergeCell ref="C248:F249"/>
    <mergeCell ref="H248:H249"/>
    <mergeCell ref="C235:F236"/>
    <mergeCell ref="H235:H236"/>
    <mergeCell ref="H229:H230"/>
    <mergeCell ref="C60:H60"/>
    <mergeCell ref="C73:G73"/>
    <mergeCell ref="C79:G79"/>
    <mergeCell ref="C91:G91"/>
    <mergeCell ref="C80:H80"/>
    <mergeCell ref="C92:H92"/>
    <mergeCell ref="C94:G94"/>
    <mergeCell ref="C35:H35"/>
    <mergeCell ref="C34:G34"/>
    <mergeCell ref="C231:F232"/>
    <mergeCell ref="H231:H232"/>
    <mergeCell ref="C55:G55"/>
    <mergeCell ref="C59:G59"/>
    <mergeCell ref="C40:G40"/>
  </mergeCells>
  <phoneticPr fontId="8" type="noConversion"/>
  <pageMargins left="0.7" right="0.7" top="0.75" bottom="0.75" header="0.3" footer="0.3"/>
  <pageSetup scale="73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245"/>
  <sheetViews>
    <sheetView topLeftCell="A44" zoomScale="55" zoomScaleNormal="55" zoomScaleSheetLayoutView="85" workbookViewId="0">
      <selection activeCell="D56" sqref="D56"/>
    </sheetView>
  </sheetViews>
  <sheetFormatPr baseColWidth="10" defaultColWidth="11.42578125" defaultRowHeight="15.75"/>
  <cols>
    <col min="1" max="1" width="2.85546875" style="5" customWidth="1"/>
    <col min="2" max="2" width="0" style="1" hidden="1" customWidth="1"/>
    <col min="3" max="3" width="8.140625" style="3" customWidth="1"/>
    <col min="4" max="4" width="105.7109375" style="2" customWidth="1"/>
    <col min="5" max="6" width="20.7109375" style="3" customWidth="1"/>
    <col min="7" max="8" width="20.7109375" style="1" customWidth="1"/>
    <col min="9" max="9" width="8.85546875" style="5" customWidth="1"/>
    <col min="10" max="10" width="11.42578125" style="1"/>
    <col min="11" max="11" width="16" style="1" bestFit="1" customWidth="1"/>
    <col min="12" max="12" width="22.85546875" style="1" customWidth="1"/>
    <col min="13" max="13" width="12.140625" style="1" customWidth="1"/>
    <col min="14" max="14" width="11.28515625" style="1" customWidth="1"/>
    <col min="15" max="15" width="30.5703125" style="1" customWidth="1"/>
    <col min="16" max="16384" width="11.42578125" style="1"/>
  </cols>
  <sheetData>
    <row r="1" spans="1:9" s="5" customFormat="1">
      <c r="C1" s="15"/>
      <c r="D1" s="16"/>
      <c r="E1" s="15"/>
      <c r="F1" s="15"/>
    </row>
    <row r="2" spans="1:9" ht="25.5" customHeight="1">
      <c r="C2" s="126" t="s">
        <v>123</v>
      </c>
      <c r="D2" s="127"/>
      <c r="E2" s="127"/>
      <c r="F2" s="127"/>
      <c r="G2" s="127"/>
      <c r="H2" s="128"/>
    </row>
    <row r="3" spans="1:9" ht="25.5" customHeight="1">
      <c r="C3" s="147" t="s">
        <v>25</v>
      </c>
      <c r="D3" s="148"/>
      <c r="E3" s="88" t="s">
        <v>7</v>
      </c>
      <c r="F3" s="88" t="s">
        <v>6</v>
      </c>
      <c r="G3" s="89" t="s">
        <v>8</v>
      </c>
      <c r="H3" s="88" t="s">
        <v>19</v>
      </c>
    </row>
    <row r="4" spans="1:9" s="77" customFormat="1" ht="20.100000000000001" customHeight="1">
      <c r="A4" s="76"/>
      <c r="B4" s="78" t="s">
        <v>6</v>
      </c>
      <c r="C4" s="137" t="s">
        <v>12</v>
      </c>
      <c r="D4" s="138"/>
      <c r="E4" s="138"/>
      <c r="F4" s="138"/>
      <c r="G4" s="138"/>
      <c r="H4" s="139"/>
      <c r="I4" s="76"/>
    </row>
    <row r="5" spans="1:9" ht="16.5" hidden="1" customHeight="1" thickBot="1">
      <c r="B5" s="7"/>
      <c r="C5" s="17"/>
      <c r="D5" s="27" t="s">
        <v>4</v>
      </c>
      <c r="E5" s="28" t="s">
        <v>1</v>
      </c>
      <c r="F5" s="28"/>
      <c r="G5" s="29"/>
      <c r="H5" s="30"/>
    </row>
    <row r="6" spans="1:9" ht="16.5" hidden="1" customHeight="1" thickBot="1">
      <c r="B6" s="8"/>
      <c r="C6" s="18"/>
      <c r="D6" s="31" t="s">
        <v>0</v>
      </c>
      <c r="E6" s="32" t="s">
        <v>1</v>
      </c>
      <c r="F6" s="32"/>
      <c r="G6" s="33"/>
      <c r="H6" s="34"/>
    </row>
    <row r="7" spans="1:9" ht="16.5" hidden="1" customHeight="1" thickBot="1">
      <c r="B7" s="9"/>
      <c r="C7" s="19"/>
      <c r="D7" s="35" t="s">
        <v>2</v>
      </c>
      <c r="E7" s="36" t="s">
        <v>1</v>
      </c>
      <c r="F7" s="36"/>
      <c r="G7" s="37"/>
      <c r="H7" s="38"/>
    </row>
    <row r="8" spans="1:9" hidden="1">
      <c r="B8" s="10"/>
      <c r="C8" s="20"/>
      <c r="D8" s="39" t="s">
        <v>5</v>
      </c>
      <c r="E8" s="20" t="s">
        <v>1</v>
      </c>
      <c r="F8" s="20"/>
      <c r="G8" s="21"/>
      <c r="H8" s="22"/>
    </row>
    <row r="9" spans="1:9" hidden="1">
      <c r="B9" s="11"/>
      <c r="C9" s="23"/>
      <c r="D9" s="24"/>
      <c r="E9" s="23"/>
      <c r="F9" s="23"/>
      <c r="G9" s="25"/>
      <c r="H9" s="24"/>
    </row>
    <row r="10" spans="1:9">
      <c r="B10" s="12"/>
      <c r="C10" s="75">
        <v>1</v>
      </c>
      <c r="D10" s="47" t="s">
        <v>13</v>
      </c>
      <c r="E10" s="48">
        <v>21.34</v>
      </c>
      <c r="F10" s="46" t="s">
        <v>22</v>
      </c>
      <c r="G10" s="87"/>
      <c r="H10" s="74">
        <f>E10*G10</f>
        <v>0</v>
      </c>
    </row>
    <row r="11" spans="1:9" ht="20.100000000000001" customHeight="1">
      <c r="B11" s="12"/>
      <c r="C11" s="149"/>
      <c r="D11" s="149"/>
      <c r="E11" s="149"/>
      <c r="F11" s="149"/>
      <c r="G11" s="149"/>
      <c r="H11" s="86">
        <f>SUM(H10:H10)</f>
        <v>0</v>
      </c>
    </row>
    <row r="12" spans="1:9" s="77" customFormat="1" ht="20.100000000000001" customHeight="1">
      <c r="A12" s="76"/>
      <c r="B12" s="12"/>
      <c r="C12" s="137" t="s">
        <v>15</v>
      </c>
      <c r="D12" s="138"/>
      <c r="E12" s="138"/>
      <c r="F12" s="138"/>
      <c r="G12" s="138"/>
      <c r="H12" s="139"/>
      <c r="I12" s="76"/>
    </row>
    <row r="13" spans="1:9" ht="15.75" customHeight="1">
      <c r="B13" s="12"/>
      <c r="C13" s="75">
        <v>1</v>
      </c>
      <c r="D13" s="47" t="s">
        <v>200</v>
      </c>
      <c r="E13" s="48">
        <f>E10*0.6*0.75</f>
        <v>9.6029999999999998</v>
      </c>
      <c r="F13" s="46" t="s">
        <v>17</v>
      </c>
      <c r="G13" s="87"/>
      <c r="H13" s="74">
        <f>E13*G13</f>
        <v>0</v>
      </c>
    </row>
    <row r="14" spans="1:9">
      <c r="B14" s="12"/>
      <c r="C14" s="75">
        <v>2</v>
      </c>
      <c r="D14" s="47" t="s">
        <v>119</v>
      </c>
      <c r="E14" s="48">
        <f>E13-(0.2*E10)</f>
        <v>5.335</v>
      </c>
      <c r="F14" s="46" t="s">
        <v>17</v>
      </c>
      <c r="G14" s="87"/>
      <c r="H14" s="74">
        <f>E14*G14</f>
        <v>0</v>
      </c>
    </row>
    <row r="15" spans="1:9" ht="20.100000000000001" customHeight="1">
      <c r="B15" s="12"/>
      <c r="C15" s="140" t="s">
        <v>32</v>
      </c>
      <c r="D15" s="140"/>
      <c r="E15" s="140"/>
      <c r="F15" s="140"/>
      <c r="G15" s="140"/>
      <c r="H15" s="86">
        <f>SUM(H13:H14)</f>
        <v>0</v>
      </c>
    </row>
    <row r="16" spans="1:9" s="77" customFormat="1" ht="20.100000000000001" customHeight="1">
      <c r="A16" s="76"/>
      <c r="B16" s="12"/>
      <c r="C16" s="137" t="s">
        <v>16</v>
      </c>
      <c r="D16" s="138"/>
      <c r="E16" s="138"/>
      <c r="F16" s="138"/>
      <c r="G16" s="138"/>
      <c r="H16" s="139"/>
      <c r="I16" s="76"/>
    </row>
    <row r="17" spans="2:8" ht="30">
      <c r="B17" s="12"/>
      <c r="C17" s="75">
        <v>1</v>
      </c>
      <c r="D17" s="49" t="s">
        <v>201</v>
      </c>
      <c r="E17" s="48">
        <v>21.34</v>
      </c>
      <c r="F17" s="46" t="s">
        <v>22</v>
      </c>
      <c r="G17" s="87"/>
      <c r="H17" s="74">
        <f>E17*G17</f>
        <v>0</v>
      </c>
    </row>
    <row r="18" spans="2:8" ht="30" customHeight="1">
      <c r="B18" s="12"/>
      <c r="C18" s="75">
        <v>2</v>
      </c>
      <c r="D18" s="47" t="s">
        <v>120</v>
      </c>
      <c r="E18" s="48">
        <f>(E17*0.6)</f>
        <v>12.804</v>
      </c>
      <c r="F18" s="46" t="s">
        <v>10</v>
      </c>
      <c r="G18" s="87"/>
      <c r="H18" s="74">
        <f t="shared" ref="H18:H19" si="0">E18*G18</f>
        <v>0</v>
      </c>
    </row>
    <row r="19" spans="2:8" ht="30" customHeight="1">
      <c r="B19" s="12"/>
      <c r="C19" s="75">
        <v>3</v>
      </c>
      <c r="D19" s="47" t="s">
        <v>202</v>
      </c>
      <c r="E19" s="48">
        <f>E17</f>
        <v>21.34</v>
      </c>
      <c r="F19" s="46" t="s">
        <v>22</v>
      </c>
      <c r="G19" s="87"/>
      <c r="H19" s="74">
        <f t="shared" si="0"/>
        <v>0</v>
      </c>
    </row>
    <row r="20" spans="2:8" ht="20.100000000000001" customHeight="1">
      <c r="B20" s="12"/>
      <c r="C20" s="140" t="s">
        <v>32</v>
      </c>
      <c r="D20" s="140"/>
      <c r="E20" s="140"/>
      <c r="F20" s="140"/>
      <c r="G20" s="140"/>
      <c r="H20" s="86">
        <f>SUM(H17:H19)</f>
        <v>0</v>
      </c>
    </row>
    <row r="21" spans="2:8" ht="20.100000000000001" customHeight="1">
      <c r="C21" s="137" t="s">
        <v>57</v>
      </c>
      <c r="D21" s="138"/>
      <c r="E21" s="138"/>
      <c r="F21" s="138"/>
      <c r="G21" s="138"/>
      <c r="H21" s="139"/>
    </row>
    <row r="22" spans="2:8" ht="20.100000000000001" customHeight="1">
      <c r="C22" s="75">
        <v>1</v>
      </c>
      <c r="D22" s="49" t="s">
        <v>110</v>
      </c>
      <c r="E22" s="48">
        <f>E23*0.1</f>
        <v>2.8170000000000002</v>
      </c>
      <c r="F22" s="46" t="s">
        <v>17</v>
      </c>
      <c r="G22" s="87"/>
      <c r="H22" s="74">
        <f>E22*G22</f>
        <v>0</v>
      </c>
    </row>
    <row r="23" spans="2:8" ht="20.100000000000001" customHeight="1">
      <c r="C23" s="75">
        <v>2</v>
      </c>
      <c r="D23" s="49" t="s">
        <v>61</v>
      </c>
      <c r="E23" s="48">
        <v>28.17</v>
      </c>
      <c r="F23" s="46" t="s">
        <v>10</v>
      </c>
      <c r="G23" s="87"/>
      <c r="H23" s="74">
        <f t="shared" ref="H23" si="1">E23*G23</f>
        <v>0</v>
      </c>
    </row>
    <row r="24" spans="2:8" ht="20.100000000000001" customHeight="1">
      <c r="C24" s="140" t="s">
        <v>32</v>
      </c>
      <c r="D24" s="140"/>
      <c r="E24" s="140"/>
      <c r="F24" s="140"/>
      <c r="G24" s="140"/>
      <c r="H24" s="86">
        <f>SUM(H22:H23)</f>
        <v>0</v>
      </c>
    </row>
    <row r="25" spans="2:8" ht="20.100000000000001" customHeight="1">
      <c r="C25" s="137" t="s">
        <v>37</v>
      </c>
      <c r="D25" s="138"/>
      <c r="E25" s="138"/>
      <c r="F25" s="138"/>
      <c r="G25" s="138"/>
      <c r="H25" s="139"/>
    </row>
    <row r="26" spans="2:8" ht="31.5" customHeight="1">
      <c r="C26" s="75">
        <v>1</v>
      </c>
      <c r="D26" s="47" t="s">
        <v>203</v>
      </c>
      <c r="E26" s="80">
        <f>6*10</f>
        <v>60</v>
      </c>
      <c r="F26" s="46" t="s">
        <v>34</v>
      </c>
      <c r="G26" s="87"/>
      <c r="H26" s="74">
        <f t="shared" ref="H26:H28" si="2">E26*G26</f>
        <v>0</v>
      </c>
    </row>
    <row r="27" spans="2:8" ht="31.5" customHeight="1">
      <c r="C27" s="75">
        <v>2</v>
      </c>
      <c r="D27" s="47" t="s">
        <v>204</v>
      </c>
      <c r="E27" s="80">
        <f>3*8</f>
        <v>24</v>
      </c>
      <c r="F27" s="46" t="s">
        <v>34</v>
      </c>
      <c r="G27" s="87"/>
      <c r="H27" s="74">
        <f t="shared" si="2"/>
        <v>0</v>
      </c>
    </row>
    <row r="28" spans="2:8" ht="31.5" customHeight="1">
      <c r="C28" s="75">
        <v>3</v>
      </c>
      <c r="D28" s="47" t="s">
        <v>205</v>
      </c>
      <c r="E28" s="80">
        <f>27.22*3.28084</f>
        <v>89.304464799999991</v>
      </c>
      <c r="F28" s="46" t="s">
        <v>34</v>
      </c>
      <c r="G28" s="87"/>
      <c r="H28" s="74">
        <f t="shared" si="2"/>
        <v>0</v>
      </c>
    </row>
    <row r="29" spans="2:8" ht="20.100000000000001" customHeight="1">
      <c r="C29" s="140" t="s">
        <v>32</v>
      </c>
      <c r="D29" s="140"/>
      <c r="E29" s="140"/>
      <c r="F29" s="140"/>
      <c r="G29" s="140"/>
      <c r="H29" s="86">
        <f>SUM(H26:H28)</f>
        <v>0</v>
      </c>
    </row>
    <row r="30" spans="2:8">
      <c r="C30" s="137" t="s">
        <v>26</v>
      </c>
      <c r="D30" s="138"/>
      <c r="E30" s="138"/>
      <c r="F30" s="138"/>
      <c r="G30" s="138"/>
      <c r="H30" s="139"/>
    </row>
    <row r="31" spans="2:8" ht="30">
      <c r="C31" s="79">
        <v>1</v>
      </c>
      <c r="D31" s="49" t="s">
        <v>166</v>
      </c>
      <c r="E31" s="81">
        <f>((E10+5.88)*3)-19.74</f>
        <v>61.92</v>
      </c>
      <c r="F31" s="46" t="s">
        <v>10</v>
      </c>
      <c r="G31" s="87"/>
      <c r="H31" s="74">
        <f>E31*G31</f>
        <v>0</v>
      </c>
    </row>
    <row r="32" spans="2:8" ht="20.100000000000001" customHeight="1">
      <c r="C32" s="141" t="s">
        <v>32</v>
      </c>
      <c r="D32" s="142"/>
      <c r="E32" s="142"/>
      <c r="F32" s="142"/>
      <c r="G32" s="143"/>
      <c r="H32" s="86">
        <f>SUM(H31:H31)</f>
        <v>0</v>
      </c>
    </row>
    <row r="33" spans="1:29" s="77" customFormat="1" ht="20.100000000000001" customHeight="1">
      <c r="A33" s="76"/>
      <c r="C33" s="137" t="s">
        <v>18</v>
      </c>
      <c r="D33" s="138"/>
      <c r="E33" s="138"/>
      <c r="F33" s="138"/>
      <c r="G33" s="138"/>
      <c r="H33" s="139"/>
      <c r="I33" s="76"/>
    </row>
    <row r="34" spans="1:29" ht="30" customHeight="1">
      <c r="C34" s="75">
        <v>1</v>
      </c>
      <c r="D34" s="47" t="s">
        <v>39</v>
      </c>
      <c r="E34" s="82">
        <v>1</v>
      </c>
      <c r="F34" s="46" t="s">
        <v>27</v>
      </c>
      <c r="G34" s="87"/>
      <c r="H34" s="74">
        <f t="shared" ref="H34:H35" si="3">E34*G34</f>
        <v>0</v>
      </c>
    </row>
    <row r="35" spans="1:29" s="4" customFormat="1" ht="30" customHeight="1">
      <c r="A35" s="5"/>
      <c r="C35" s="75">
        <v>2</v>
      </c>
      <c r="D35" s="47" t="s">
        <v>169</v>
      </c>
      <c r="E35" s="82">
        <v>28.17</v>
      </c>
      <c r="F35" s="46" t="s">
        <v>10</v>
      </c>
      <c r="G35" s="87"/>
      <c r="H35" s="74">
        <f t="shared" si="3"/>
        <v>0</v>
      </c>
      <c r="I35" s="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s="4" customFormat="1" ht="20.100000000000001" customHeight="1">
      <c r="A36" s="5"/>
      <c r="C36" s="140" t="s">
        <v>32</v>
      </c>
      <c r="D36" s="140"/>
      <c r="E36" s="140"/>
      <c r="F36" s="140"/>
      <c r="G36" s="140"/>
      <c r="H36" s="86">
        <f>SUM(H34:H35)</f>
        <v>0</v>
      </c>
      <c r="I36" s="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s="77" customFormat="1" ht="20.100000000000001" customHeight="1">
      <c r="A37" s="76"/>
      <c r="C37" s="137" t="s">
        <v>125</v>
      </c>
      <c r="D37" s="138"/>
      <c r="E37" s="138"/>
      <c r="F37" s="138"/>
      <c r="G37" s="138"/>
      <c r="H37" s="139"/>
      <c r="I37" s="76"/>
    </row>
    <row r="38" spans="1:29" s="77" customFormat="1" ht="30" customHeight="1">
      <c r="A38" s="76"/>
      <c r="C38" s="75">
        <v>1</v>
      </c>
      <c r="D38" s="47" t="s">
        <v>124</v>
      </c>
      <c r="E38" s="82">
        <v>47.5</v>
      </c>
      <c r="F38" s="46" t="s">
        <v>10</v>
      </c>
      <c r="G38" s="87"/>
      <c r="H38" s="74">
        <f>E38*G38</f>
        <v>0</v>
      </c>
      <c r="I38" s="76"/>
    </row>
    <row r="39" spans="1:29" s="77" customFormat="1" ht="30" customHeight="1">
      <c r="A39" s="76"/>
      <c r="C39" s="75">
        <v>2</v>
      </c>
      <c r="D39" s="47" t="s">
        <v>175</v>
      </c>
      <c r="E39" s="82">
        <f>E38</f>
        <v>47.5</v>
      </c>
      <c r="F39" s="46" t="s">
        <v>10</v>
      </c>
      <c r="G39" s="87"/>
      <c r="H39" s="74">
        <f>E39*G39</f>
        <v>0</v>
      </c>
      <c r="I39" s="76"/>
    </row>
    <row r="40" spans="1:29" s="77" customFormat="1" ht="20.100000000000001" customHeight="1">
      <c r="A40" s="76"/>
      <c r="C40" s="140" t="s">
        <v>32</v>
      </c>
      <c r="D40" s="140"/>
      <c r="E40" s="140"/>
      <c r="F40" s="140"/>
      <c r="G40" s="140"/>
      <c r="H40" s="86">
        <f>SUM(H38:H39)</f>
        <v>0</v>
      </c>
      <c r="I40" s="76"/>
    </row>
    <row r="41" spans="1:29" s="77" customFormat="1" ht="20.100000000000001" customHeight="1">
      <c r="A41" s="76"/>
      <c r="C41" s="137" t="s">
        <v>20</v>
      </c>
      <c r="D41" s="138"/>
      <c r="E41" s="138"/>
      <c r="F41" s="138"/>
      <c r="G41" s="138"/>
      <c r="H41" s="139"/>
      <c r="I41" s="76"/>
    </row>
    <row r="42" spans="1:29" ht="30.75">
      <c r="C42" s="75">
        <v>1</v>
      </c>
      <c r="D42" s="50" t="s">
        <v>206</v>
      </c>
      <c r="E42" s="115">
        <v>7</v>
      </c>
      <c r="F42" s="46" t="s">
        <v>9</v>
      </c>
      <c r="G42" s="87"/>
      <c r="H42" s="74">
        <f>E42*G42</f>
        <v>0</v>
      </c>
      <c r="K42" s="1" t="s">
        <v>35</v>
      </c>
    </row>
    <row r="43" spans="1:29" ht="30.75">
      <c r="C43" s="75">
        <v>2</v>
      </c>
      <c r="D43" s="50" t="s">
        <v>207</v>
      </c>
      <c r="E43" s="115">
        <v>2</v>
      </c>
      <c r="F43" s="46" t="s">
        <v>9</v>
      </c>
      <c r="G43" s="87"/>
      <c r="H43" s="74">
        <f t="shared" ref="H43:H49" si="4">E43*G43</f>
        <v>0</v>
      </c>
    </row>
    <row r="44" spans="1:29" ht="30">
      <c r="C44" s="75">
        <v>3</v>
      </c>
      <c r="D44" s="85" t="s">
        <v>208</v>
      </c>
      <c r="E44" s="115">
        <v>4</v>
      </c>
      <c r="F44" s="46" t="s">
        <v>9</v>
      </c>
      <c r="G44" s="87"/>
      <c r="H44" s="74">
        <f t="shared" si="4"/>
        <v>0</v>
      </c>
    </row>
    <row r="45" spans="1:29" ht="30">
      <c r="C45" s="75">
        <v>4</v>
      </c>
      <c r="D45" s="85" t="s">
        <v>209</v>
      </c>
      <c r="E45" s="115">
        <v>1</v>
      </c>
      <c r="F45" s="46" t="s">
        <v>9</v>
      </c>
      <c r="G45" s="87"/>
      <c r="H45" s="74">
        <f t="shared" si="4"/>
        <v>0</v>
      </c>
    </row>
    <row r="46" spans="1:29" ht="30">
      <c r="C46" s="75">
        <v>5</v>
      </c>
      <c r="D46" s="85" t="s">
        <v>210</v>
      </c>
      <c r="E46" s="115">
        <v>2</v>
      </c>
      <c r="F46" s="46" t="s">
        <v>9</v>
      </c>
      <c r="G46" s="87"/>
      <c r="H46" s="74">
        <f t="shared" si="4"/>
        <v>0</v>
      </c>
    </row>
    <row r="47" spans="1:29" ht="30">
      <c r="C47" s="75">
        <v>6</v>
      </c>
      <c r="D47" s="85" t="s">
        <v>211</v>
      </c>
      <c r="E47" s="115">
        <v>13</v>
      </c>
      <c r="F47" s="46" t="s">
        <v>9</v>
      </c>
      <c r="G47" s="87"/>
      <c r="H47" s="74">
        <f t="shared" si="4"/>
        <v>0</v>
      </c>
    </row>
    <row r="48" spans="1:29">
      <c r="C48" s="75">
        <v>7</v>
      </c>
      <c r="D48" s="85" t="s">
        <v>185</v>
      </c>
      <c r="E48" s="115">
        <v>1</v>
      </c>
      <c r="F48" s="46" t="s">
        <v>9</v>
      </c>
      <c r="G48" s="87"/>
      <c r="H48" s="74">
        <f t="shared" si="4"/>
        <v>0</v>
      </c>
    </row>
    <row r="49" spans="1:9" ht="30">
      <c r="C49" s="75">
        <v>8</v>
      </c>
      <c r="D49" s="85" t="s">
        <v>212</v>
      </c>
      <c r="E49" s="115">
        <v>1</v>
      </c>
      <c r="F49" s="46" t="s">
        <v>9</v>
      </c>
      <c r="G49" s="87"/>
      <c r="H49" s="74">
        <f t="shared" si="4"/>
        <v>0</v>
      </c>
    </row>
    <row r="50" spans="1:9" ht="20.100000000000001" customHeight="1">
      <c r="C50" s="140" t="s">
        <v>32</v>
      </c>
      <c r="D50" s="140"/>
      <c r="E50" s="140"/>
      <c r="F50" s="140"/>
      <c r="G50" s="140"/>
      <c r="H50" s="86">
        <f>SUM(H42:H49)</f>
        <v>0</v>
      </c>
    </row>
    <row r="51" spans="1:9" s="77" customFormat="1" ht="20.100000000000001" customHeight="1">
      <c r="A51" s="76"/>
      <c r="C51" s="137" t="s">
        <v>21</v>
      </c>
      <c r="D51" s="138"/>
      <c r="E51" s="138"/>
      <c r="F51" s="138"/>
      <c r="G51" s="138"/>
      <c r="H51" s="139"/>
      <c r="I51" s="76"/>
    </row>
    <row r="52" spans="1:9">
      <c r="C52" s="75">
        <v>1</v>
      </c>
      <c r="D52" s="49" t="s">
        <v>188</v>
      </c>
      <c r="E52" s="115">
        <v>15</v>
      </c>
      <c r="F52" s="51" t="s">
        <v>22</v>
      </c>
      <c r="G52" s="87"/>
      <c r="H52" s="74">
        <f>E52*G52</f>
        <v>0</v>
      </c>
    </row>
    <row r="53" spans="1:9">
      <c r="C53" s="75">
        <v>2</v>
      </c>
      <c r="D53" s="49" t="s">
        <v>189</v>
      </c>
      <c r="E53" s="115">
        <v>20</v>
      </c>
      <c r="F53" s="51" t="s">
        <v>22</v>
      </c>
      <c r="G53" s="87"/>
      <c r="H53" s="74">
        <f>E53*G53</f>
        <v>0</v>
      </c>
    </row>
    <row r="54" spans="1:9" ht="20.100000000000001" customHeight="1">
      <c r="C54" s="140" t="s">
        <v>32</v>
      </c>
      <c r="D54" s="140"/>
      <c r="E54" s="140"/>
      <c r="F54" s="140"/>
      <c r="G54" s="140"/>
      <c r="H54" s="86">
        <f>SUM(H52:H53)</f>
        <v>0</v>
      </c>
    </row>
    <row r="55" spans="1:9" s="77" customFormat="1" ht="20.100000000000001" customHeight="1">
      <c r="A55" s="76"/>
      <c r="C55" s="144" t="s">
        <v>31</v>
      </c>
      <c r="D55" s="145"/>
      <c r="E55" s="145"/>
      <c r="F55" s="145"/>
      <c r="G55" s="145"/>
      <c r="H55" s="146"/>
      <c r="I55" s="76"/>
    </row>
    <row r="56" spans="1:9" ht="30" customHeight="1">
      <c r="C56" s="75">
        <v>1</v>
      </c>
      <c r="D56" s="50" t="s">
        <v>213</v>
      </c>
      <c r="E56" s="82">
        <v>2</v>
      </c>
      <c r="F56" s="81" t="s">
        <v>9</v>
      </c>
      <c r="G56" s="83"/>
      <c r="H56" s="74">
        <f>E56*G56</f>
        <v>0</v>
      </c>
    </row>
    <row r="57" spans="1:9" ht="30" customHeight="1">
      <c r="C57" s="75">
        <v>2</v>
      </c>
      <c r="D57" s="50" t="s">
        <v>30</v>
      </c>
      <c r="E57" s="82">
        <v>3</v>
      </c>
      <c r="F57" s="81" t="s">
        <v>9</v>
      </c>
      <c r="G57" s="83"/>
      <c r="H57" s="74">
        <f>E57*G57</f>
        <v>0</v>
      </c>
    </row>
    <row r="58" spans="1:9" ht="30" customHeight="1">
      <c r="C58" s="75">
        <v>3</v>
      </c>
      <c r="D58" s="85" t="s">
        <v>195</v>
      </c>
      <c r="E58" s="82">
        <v>1</v>
      </c>
      <c r="F58" s="81" t="s">
        <v>9</v>
      </c>
      <c r="G58" s="87"/>
      <c r="H58" s="74">
        <f t="shared" ref="H58:H59" si="5">E58*G58</f>
        <v>0</v>
      </c>
    </row>
    <row r="59" spans="1:9" ht="30" customHeight="1">
      <c r="C59" s="75">
        <v>4</v>
      </c>
      <c r="D59" s="85" t="s">
        <v>196</v>
      </c>
      <c r="E59" s="82">
        <v>1</v>
      </c>
      <c r="F59" s="81" t="s">
        <v>9</v>
      </c>
      <c r="G59" s="87"/>
      <c r="H59" s="74">
        <f t="shared" si="5"/>
        <v>0</v>
      </c>
    </row>
    <row r="60" spans="1:9" ht="50.1" customHeight="1">
      <c r="C60" s="75">
        <v>5</v>
      </c>
      <c r="D60" s="85" t="s">
        <v>214</v>
      </c>
      <c r="E60" s="82">
        <v>2</v>
      </c>
      <c r="F60" s="81" t="s">
        <v>9</v>
      </c>
      <c r="G60" s="87"/>
      <c r="H60" s="74">
        <f>E60*G60</f>
        <v>0</v>
      </c>
    </row>
    <row r="61" spans="1:9" ht="32.1" customHeight="1">
      <c r="C61" s="75">
        <v>6</v>
      </c>
      <c r="D61" s="85" t="s">
        <v>122</v>
      </c>
      <c r="E61" s="82">
        <v>8</v>
      </c>
      <c r="F61" s="81" t="s">
        <v>22</v>
      </c>
      <c r="G61" s="87"/>
      <c r="H61" s="74">
        <f>E61*G61</f>
        <v>0</v>
      </c>
    </row>
    <row r="62" spans="1:9" ht="32.1" customHeight="1">
      <c r="C62" s="75">
        <v>7</v>
      </c>
      <c r="D62" s="85" t="s">
        <v>215</v>
      </c>
      <c r="E62" s="81">
        <v>9.8800000000000008</v>
      </c>
      <c r="F62" s="81" t="s">
        <v>22</v>
      </c>
      <c r="G62" s="87"/>
      <c r="H62" s="74">
        <f>E62*G62</f>
        <v>0</v>
      </c>
    </row>
    <row r="63" spans="1:9" ht="20.100000000000001" customHeight="1">
      <c r="C63" s="140" t="s">
        <v>32</v>
      </c>
      <c r="D63" s="140"/>
      <c r="E63" s="140"/>
      <c r="F63" s="140"/>
      <c r="G63" s="140"/>
      <c r="H63" s="86">
        <f>SUM(H56:H62)</f>
        <v>0</v>
      </c>
    </row>
    <row r="64" spans="1:9" s="77" customFormat="1" ht="20.100000000000001" customHeight="1">
      <c r="A64" s="76"/>
      <c r="C64" s="120"/>
      <c r="D64" s="121"/>
      <c r="E64" s="121"/>
      <c r="F64" s="121"/>
      <c r="G64" s="121"/>
      <c r="H64" s="122"/>
      <c r="I64" s="76"/>
    </row>
    <row r="65" spans="2:29">
      <c r="C65" s="52"/>
      <c r="D65" s="53"/>
      <c r="E65" s="54"/>
      <c r="F65" s="54"/>
      <c r="G65" s="55"/>
      <c r="H65" s="67"/>
    </row>
    <row r="66" spans="2:29" ht="30" customHeight="1">
      <c r="C66" s="123" t="s">
        <v>11</v>
      </c>
      <c r="D66" s="124"/>
      <c r="E66" s="124"/>
      <c r="F66" s="124"/>
      <c r="G66" s="125"/>
      <c r="H66" s="111">
        <f>H63+H54+H50+H40+H36+H32+H20+H15+H11+H29+H24</f>
        <v>0</v>
      </c>
    </row>
    <row r="67" spans="2:29">
      <c r="C67" s="62"/>
      <c r="D67" s="62"/>
      <c r="E67" s="62"/>
      <c r="F67" s="62"/>
      <c r="G67" s="61"/>
      <c r="H67" s="61"/>
    </row>
    <row r="68" spans="2:29" s="5" customFormat="1">
      <c r="B68" s="1"/>
      <c r="C68" s="63"/>
      <c r="D68" s="62"/>
      <c r="E68" s="63"/>
      <c r="F68" s="63"/>
      <c r="G68" s="63"/>
      <c r="H68" s="6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 s="5" customFormat="1">
      <c r="B69" s="1"/>
      <c r="C69" s="52"/>
      <c r="D69" s="53"/>
      <c r="E69" s="52"/>
      <c r="F69" s="52"/>
      <c r="G69" s="53"/>
      <c r="H69" s="5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 s="5" customFormat="1">
      <c r="B70" s="1"/>
      <c r="C70" s="52"/>
      <c r="D70" s="53"/>
      <c r="E70" s="54"/>
      <c r="F70" s="54"/>
      <c r="G70" s="55"/>
      <c r="H70" s="6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 s="5" customFormat="1">
      <c r="B71" s="1"/>
      <c r="C71" s="52"/>
      <c r="D71" s="53"/>
      <c r="E71" s="54"/>
      <c r="F71" s="54"/>
      <c r="G71" s="55"/>
      <c r="H71" s="6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 s="5" customFormat="1">
      <c r="B72" s="1"/>
      <c r="C72" s="52"/>
      <c r="D72" s="53"/>
      <c r="E72" s="54"/>
      <c r="F72" s="54"/>
      <c r="G72" s="55"/>
      <c r="H72" s="6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 s="5" customFormat="1">
      <c r="B73" s="1"/>
      <c r="C73" s="52"/>
      <c r="D73" s="53"/>
      <c r="E73" s="54"/>
      <c r="F73" s="54"/>
      <c r="G73" s="55"/>
      <c r="H73" s="6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 s="5" customFormat="1">
      <c r="B74" s="1"/>
      <c r="C74" s="52"/>
      <c r="D74" s="53"/>
      <c r="E74" s="54"/>
      <c r="F74" s="54"/>
      <c r="G74" s="55"/>
      <c r="H74" s="6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 s="5" customFormat="1" ht="15.75" hidden="1" customHeight="1">
      <c r="B75" s="1"/>
      <c r="C75" s="52"/>
      <c r="D75" s="53"/>
      <c r="E75" s="54"/>
      <c r="F75" s="54"/>
      <c r="G75" s="55"/>
      <c r="H75" s="6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 s="5" customFormat="1">
      <c r="B76" s="1"/>
      <c r="C76" s="52"/>
      <c r="D76" s="53"/>
      <c r="E76" s="54"/>
      <c r="F76" s="54"/>
      <c r="G76" s="55"/>
      <c r="H76" s="5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 s="5" customFormat="1">
      <c r="B77" s="1"/>
      <c r="C77" s="68"/>
      <c r="D77" s="68"/>
      <c r="E77" s="68"/>
      <c r="F77" s="68"/>
      <c r="G77" s="68"/>
      <c r="H77" s="68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 s="5" customFormat="1">
      <c r="B78" s="1"/>
      <c r="C78" s="62"/>
      <c r="D78" s="62"/>
      <c r="E78" s="62"/>
      <c r="F78" s="62"/>
      <c r="G78" s="62"/>
      <c r="H78" s="6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 s="5" customFormat="1">
      <c r="B79" s="1"/>
      <c r="C79" s="62"/>
      <c r="D79" s="62"/>
      <c r="E79" s="62"/>
      <c r="F79" s="62"/>
      <c r="G79" s="62"/>
      <c r="H79" s="6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 s="5" customFormat="1">
      <c r="B80" s="1"/>
      <c r="C80" s="63"/>
      <c r="D80" s="62"/>
      <c r="E80" s="63"/>
      <c r="F80" s="63"/>
      <c r="G80" s="63"/>
      <c r="H80" s="6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s="5" customFormat="1">
      <c r="B81" s="1"/>
      <c r="C81" s="52"/>
      <c r="D81" s="53"/>
      <c r="E81" s="52"/>
      <c r="F81" s="52"/>
      <c r="G81" s="53"/>
      <c r="H81" s="5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s="5" customFormat="1" ht="15.75" customHeight="1">
      <c r="B82" s="1"/>
      <c r="C82" s="52"/>
      <c r="D82" s="53"/>
      <c r="E82" s="54"/>
      <c r="F82" s="54"/>
      <c r="G82" s="55"/>
      <c r="H82" s="6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s="5" customFormat="1">
      <c r="B83" s="1"/>
      <c r="C83" s="52"/>
      <c r="D83" s="53"/>
      <c r="E83" s="54"/>
      <c r="F83" s="54"/>
      <c r="G83" s="55"/>
      <c r="H83" s="6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>
      <c r="C84" s="52"/>
      <c r="D84" s="53"/>
      <c r="E84" s="54"/>
      <c r="F84" s="54"/>
      <c r="G84" s="55"/>
      <c r="H84" s="64"/>
    </row>
    <row r="85" spans="1:29">
      <c r="C85" s="52"/>
      <c r="D85" s="53"/>
      <c r="E85" s="54"/>
      <c r="F85" s="54"/>
      <c r="G85" s="55"/>
      <c r="H85" s="64"/>
    </row>
    <row r="86" spans="1:29" ht="15.75" hidden="1" customHeight="1">
      <c r="C86" s="52"/>
      <c r="D86" s="53"/>
      <c r="E86" s="54"/>
      <c r="F86" s="54"/>
      <c r="G86" s="55"/>
      <c r="H86" s="64"/>
    </row>
    <row r="87" spans="1:29" ht="15.75" hidden="1" customHeight="1">
      <c r="C87" s="52"/>
      <c r="D87" s="53"/>
      <c r="E87" s="54"/>
      <c r="F87" s="54"/>
      <c r="G87" s="55"/>
      <c r="H87" s="64"/>
    </row>
    <row r="88" spans="1:29">
      <c r="C88" s="104"/>
      <c r="D88" s="68"/>
      <c r="E88" s="104"/>
      <c r="F88" s="104"/>
      <c r="G88" s="61"/>
      <c r="H88" s="67"/>
    </row>
    <row r="89" spans="1:29" s="4" customFormat="1">
      <c r="A89" s="5"/>
      <c r="C89" s="104"/>
      <c r="D89" s="68"/>
      <c r="E89" s="104"/>
      <c r="F89" s="104"/>
      <c r="G89" s="61"/>
      <c r="H89" s="69"/>
      <c r="I89" s="5"/>
    </row>
    <row r="90" spans="1:29">
      <c r="C90" s="62"/>
      <c r="D90" s="62"/>
      <c r="E90" s="62"/>
      <c r="F90" s="62"/>
      <c r="G90" s="62"/>
      <c r="H90" s="62"/>
    </row>
    <row r="91" spans="1:29">
      <c r="C91" s="62"/>
      <c r="D91" s="62"/>
      <c r="E91" s="62"/>
      <c r="F91" s="62"/>
      <c r="G91" s="62"/>
      <c r="H91" s="62"/>
    </row>
    <row r="92" spans="1:29">
      <c r="C92" s="62"/>
      <c r="D92" s="62"/>
      <c r="E92" s="62"/>
      <c r="F92" s="62"/>
      <c r="G92" s="62"/>
      <c r="H92" s="62"/>
    </row>
    <row r="93" spans="1:29">
      <c r="B93" s="6" t="s">
        <v>6</v>
      </c>
      <c r="C93" s="63"/>
      <c r="D93" s="62"/>
      <c r="E93" s="63"/>
      <c r="F93" s="63"/>
      <c r="G93" s="63"/>
      <c r="H93" s="63"/>
    </row>
    <row r="94" spans="1:29">
      <c r="B94" s="11"/>
      <c r="C94" s="52"/>
      <c r="D94" s="53"/>
      <c r="E94" s="52"/>
      <c r="F94" s="52"/>
      <c r="G94" s="53"/>
      <c r="H94" s="53"/>
    </row>
    <row r="95" spans="1:29">
      <c r="B95" s="12"/>
      <c r="C95" s="52"/>
      <c r="D95" s="53"/>
      <c r="E95" s="54"/>
      <c r="F95" s="54"/>
      <c r="G95" s="55"/>
      <c r="H95" s="64"/>
    </row>
    <row r="96" spans="1:29">
      <c r="B96" s="12"/>
      <c r="C96" s="52"/>
      <c r="D96" s="53"/>
      <c r="E96" s="54"/>
      <c r="F96" s="54"/>
      <c r="G96" s="55"/>
      <c r="H96" s="64"/>
    </row>
    <row r="97" spans="2:11">
      <c r="B97" s="12"/>
      <c r="C97" s="52"/>
      <c r="D97" s="53"/>
      <c r="E97" s="54"/>
      <c r="F97" s="54"/>
      <c r="G97" s="55"/>
      <c r="H97" s="64"/>
    </row>
    <row r="98" spans="2:11">
      <c r="B98" s="12"/>
      <c r="C98" s="52"/>
      <c r="D98" s="53"/>
      <c r="E98" s="65"/>
      <c r="F98" s="54"/>
      <c r="G98" s="55"/>
      <c r="H98" s="66"/>
    </row>
    <row r="99" spans="2:11">
      <c r="B99" s="12"/>
      <c r="C99" s="52"/>
      <c r="D99" s="53"/>
      <c r="E99" s="54"/>
      <c r="F99" s="54"/>
      <c r="G99" s="55"/>
      <c r="H99" s="64"/>
    </row>
    <row r="100" spans="2:11">
      <c r="B100" s="13"/>
      <c r="C100" s="52"/>
      <c r="D100" s="53"/>
      <c r="E100" s="54"/>
      <c r="F100" s="54"/>
      <c r="G100" s="55"/>
      <c r="H100" s="56"/>
    </row>
    <row r="101" spans="2:11">
      <c r="C101" s="61"/>
      <c r="D101" s="61"/>
      <c r="E101" s="61"/>
      <c r="F101" s="61"/>
      <c r="G101" s="61"/>
      <c r="H101" s="61"/>
    </row>
    <row r="102" spans="2:11" ht="10.5" customHeight="1">
      <c r="C102" s="70"/>
      <c r="D102" s="70"/>
      <c r="E102" s="70"/>
      <c r="F102" s="70"/>
      <c r="G102" s="57"/>
      <c r="H102" s="71"/>
    </row>
    <row r="103" spans="2:11" ht="10.5" customHeight="1">
      <c r="C103" s="70"/>
      <c r="D103" s="70"/>
      <c r="E103" s="70"/>
      <c r="F103" s="70"/>
      <c r="G103" s="45"/>
      <c r="H103" s="71"/>
    </row>
    <row r="104" spans="2:11">
      <c r="C104" s="58"/>
      <c r="D104" s="59"/>
      <c r="E104" s="58"/>
      <c r="F104" s="58"/>
      <c r="G104" s="59"/>
      <c r="H104" s="59"/>
    </row>
    <row r="105" spans="2:11">
      <c r="C105" s="62"/>
      <c r="D105" s="62"/>
      <c r="E105" s="62"/>
      <c r="F105" s="62"/>
      <c r="G105" s="61"/>
      <c r="H105" s="61"/>
    </row>
    <row r="106" spans="2:11">
      <c r="C106" s="72"/>
      <c r="D106" s="72"/>
      <c r="E106" s="72"/>
      <c r="F106" s="72"/>
      <c r="G106" s="61"/>
      <c r="H106" s="61"/>
    </row>
    <row r="107" spans="2:11">
      <c r="C107" s="104"/>
      <c r="D107" s="62"/>
      <c r="E107" s="63"/>
      <c r="F107" s="63"/>
      <c r="G107" s="63"/>
      <c r="H107" s="63"/>
    </row>
    <row r="108" spans="2:11">
      <c r="C108" s="52"/>
      <c r="D108" s="53"/>
      <c r="E108" s="52"/>
      <c r="F108" s="52"/>
      <c r="G108" s="53"/>
      <c r="H108" s="53"/>
      <c r="K108" s="14"/>
    </row>
    <row r="109" spans="2:11">
      <c r="C109" s="52"/>
      <c r="D109" s="53"/>
      <c r="E109" s="54"/>
      <c r="F109" s="54"/>
      <c r="G109" s="55"/>
      <c r="H109" s="64"/>
    </row>
    <row r="110" spans="2:11">
      <c r="C110" s="52"/>
      <c r="D110" s="53"/>
      <c r="E110" s="54"/>
      <c r="F110" s="54"/>
      <c r="G110" s="55"/>
      <c r="H110" s="64"/>
    </row>
    <row r="111" spans="2:11">
      <c r="C111" s="52"/>
      <c r="D111" s="53"/>
      <c r="E111" s="54"/>
      <c r="F111" s="54"/>
      <c r="G111" s="55"/>
      <c r="H111" s="64"/>
    </row>
    <row r="112" spans="2:11">
      <c r="C112" s="52"/>
      <c r="D112" s="53"/>
      <c r="E112" s="54"/>
      <c r="F112" s="54"/>
      <c r="G112" s="55"/>
      <c r="H112" s="64"/>
    </row>
    <row r="113" spans="2:29">
      <c r="C113" s="52"/>
      <c r="D113" s="53"/>
      <c r="E113" s="54"/>
      <c r="F113" s="54"/>
      <c r="G113" s="55"/>
      <c r="H113" s="64"/>
    </row>
    <row r="114" spans="2:29">
      <c r="C114" s="52"/>
      <c r="D114" s="53"/>
      <c r="E114" s="54"/>
      <c r="F114" s="54"/>
      <c r="G114" s="55"/>
      <c r="H114" s="64"/>
    </row>
    <row r="115" spans="2:29">
      <c r="C115" s="52"/>
      <c r="D115" s="53"/>
      <c r="E115" s="54"/>
      <c r="F115" s="54"/>
      <c r="G115" s="55"/>
      <c r="H115" s="64"/>
    </row>
    <row r="116" spans="2:29" s="5" customFormat="1">
      <c r="B116" s="1"/>
      <c r="C116" s="61"/>
      <c r="D116" s="61"/>
      <c r="E116" s="61"/>
      <c r="F116" s="61"/>
      <c r="G116" s="61"/>
      <c r="H116" s="69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 s="5" customFormat="1">
      <c r="B117" s="1"/>
      <c r="C117" s="61"/>
      <c r="D117" s="61"/>
      <c r="E117" s="61"/>
      <c r="F117" s="61"/>
      <c r="G117" s="61"/>
      <c r="H117" s="6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 s="5" customFormat="1">
      <c r="B118" s="1"/>
      <c r="C118" s="62"/>
      <c r="D118" s="62"/>
      <c r="E118" s="62"/>
      <c r="F118" s="62"/>
      <c r="G118" s="62"/>
      <c r="H118" s="6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 s="5" customFormat="1">
      <c r="B119" s="1"/>
      <c r="C119" s="62"/>
      <c r="D119" s="62"/>
      <c r="E119" s="62"/>
      <c r="F119" s="62"/>
      <c r="G119" s="62"/>
      <c r="H119" s="6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 s="5" customFormat="1">
      <c r="B120" s="1"/>
      <c r="C120" s="62"/>
      <c r="D120" s="62"/>
      <c r="E120" s="62"/>
      <c r="F120" s="62"/>
      <c r="G120" s="62"/>
      <c r="H120" s="6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 s="5" customFormat="1">
      <c r="B121" s="1"/>
      <c r="C121" s="63"/>
      <c r="D121" s="62"/>
      <c r="E121" s="63"/>
      <c r="F121" s="63"/>
      <c r="G121" s="63"/>
      <c r="H121" s="6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 s="5" customFormat="1">
      <c r="B122" s="1"/>
      <c r="C122" s="52"/>
      <c r="D122" s="53"/>
      <c r="E122" s="52"/>
      <c r="F122" s="52"/>
      <c r="G122" s="53"/>
      <c r="H122" s="5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 s="5" customFormat="1">
      <c r="B123" s="1"/>
      <c r="C123" s="52"/>
      <c r="D123" s="53"/>
      <c r="E123" s="54"/>
      <c r="F123" s="54"/>
      <c r="G123" s="55"/>
      <c r="H123" s="6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 s="5" customFormat="1">
      <c r="B124" s="1"/>
      <c r="C124" s="52"/>
      <c r="D124" s="53"/>
      <c r="E124" s="54"/>
      <c r="F124" s="54"/>
      <c r="G124" s="55"/>
      <c r="H124" s="6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 s="5" customFormat="1">
      <c r="B125" s="1"/>
      <c r="C125" s="52"/>
      <c r="D125" s="53"/>
      <c r="E125" s="54"/>
      <c r="F125" s="54"/>
      <c r="G125" s="55"/>
      <c r="H125" s="6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 s="5" customFormat="1">
      <c r="B126" s="1"/>
      <c r="C126" s="52"/>
      <c r="D126" s="53"/>
      <c r="E126" s="54"/>
      <c r="F126" s="54"/>
      <c r="G126" s="55"/>
      <c r="H126" s="6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 s="5" customFormat="1">
      <c r="B127" s="1"/>
      <c r="C127" s="52"/>
      <c r="D127" s="53"/>
      <c r="E127" s="54"/>
      <c r="F127" s="54"/>
      <c r="G127" s="55"/>
      <c r="H127" s="6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 s="5" customFormat="1">
      <c r="B128" s="1"/>
      <c r="C128" s="52"/>
      <c r="D128" s="53"/>
      <c r="E128" s="54"/>
      <c r="F128" s="54"/>
      <c r="G128" s="55"/>
      <c r="H128" s="6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 s="5" customFormat="1">
      <c r="B129" s="1"/>
      <c r="C129" s="53"/>
      <c r="D129" s="53"/>
      <c r="E129" s="53"/>
      <c r="F129" s="53"/>
      <c r="G129" s="55"/>
      <c r="H129" s="6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 s="5" customFormat="1">
      <c r="B130" s="1"/>
      <c r="C130" s="61"/>
      <c r="D130" s="61"/>
      <c r="E130" s="61"/>
      <c r="F130" s="61"/>
      <c r="G130" s="61"/>
      <c r="H130" s="6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 s="5" customFormat="1">
      <c r="B131" s="1"/>
      <c r="C131" s="62"/>
      <c r="D131" s="62"/>
      <c r="E131" s="62"/>
      <c r="F131" s="62"/>
      <c r="G131" s="62"/>
      <c r="H131" s="7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 s="5" customFormat="1">
      <c r="B132" s="1"/>
      <c r="C132" s="62"/>
      <c r="D132" s="62"/>
      <c r="E132" s="62"/>
      <c r="F132" s="62"/>
      <c r="G132" s="62"/>
      <c r="H132" s="6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 s="5" customFormat="1">
      <c r="B133" s="1"/>
      <c r="C133" s="63"/>
      <c r="D133" s="62"/>
      <c r="E133" s="63"/>
      <c r="F133" s="63"/>
      <c r="G133" s="63"/>
      <c r="H133" s="6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 s="5" customFormat="1">
      <c r="B134" s="1"/>
      <c r="C134" s="52"/>
      <c r="D134" s="53"/>
      <c r="E134" s="52"/>
      <c r="F134" s="52"/>
      <c r="G134" s="53"/>
      <c r="H134" s="5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 s="5" customFormat="1">
      <c r="B135" s="1"/>
      <c r="C135" s="52"/>
      <c r="D135" s="53"/>
      <c r="E135" s="54"/>
      <c r="F135" s="54"/>
      <c r="G135" s="55"/>
      <c r="H135" s="6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 s="5" customFormat="1">
      <c r="B136" s="1"/>
      <c r="C136" s="52"/>
      <c r="D136" s="53"/>
      <c r="E136" s="54"/>
      <c r="F136" s="54"/>
      <c r="G136" s="55"/>
      <c r="H136" s="6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 s="5" customFormat="1">
      <c r="B137" s="1"/>
      <c r="C137" s="52"/>
      <c r="D137" s="53"/>
      <c r="E137" s="54"/>
      <c r="F137" s="54"/>
      <c r="G137" s="55"/>
      <c r="H137" s="6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 s="5" customFormat="1">
      <c r="B138" s="1"/>
      <c r="C138" s="52"/>
      <c r="D138" s="53"/>
      <c r="E138" s="54"/>
      <c r="F138" s="54"/>
      <c r="G138" s="55"/>
      <c r="H138" s="6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 s="5" customFormat="1">
      <c r="B139" s="1"/>
      <c r="C139" s="52"/>
      <c r="D139" s="53"/>
      <c r="E139" s="54"/>
      <c r="F139" s="54"/>
      <c r="G139" s="55"/>
      <c r="H139" s="6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 s="5" customFormat="1">
      <c r="B140" s="1"/>
      <c r="C140" s="52"/>
      <c r="D140" s="53"/>
      <c r="E140" s="54"/>
      <c r="F140" s="54"/>
      <c r="G140" s="55"/>
      <c r="H140" s="6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 s="5" customFormat="1">
      <c r="B141" s="1"/>
      <c r="C141" s="52"/>
      <c r="D141" s="53"/>
      <c r="E141" s="54"/>
      <c r="F141" s="54"/>
      <c r="G141" s="55"/>
      <c r="H141" s="6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 s="5" customFormat="1">
      <c r="B142" s="1"/>
      <c r="C142" s="53"/>
      <c r="D142" s="53"/>
      <c r="E142" s="53"/>
      <c r="F142" s="53"/>
      <c r="G142" s="55"/>
      <c r="H142" s="5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 s="5" customFormat="1">
      <c r="B143" s="1"/>
      <c r="C143" s="61"/>
      <c r="D143" s="61"/>
      <c r="E143" s="61"/>
      <c r="F143" s="61"/>
      <c r="G143" s="61"/>
      <c r="H143" s="6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 s="5" customFormat="1">
      <c r="B144" s="1"/>
      <c r="C144" s="62"/>
      <c r="D144" s="62"/>
      <c r="E144" s="62"/>
      <c r="F144" s="62"/>
      <c r="G144" s="62"/>
      <c r="H144" s="6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 s="5" customFormat="1">
      <c r="B145" s="1"/>
      <c r="C145" s="62"/>
      <c r="D145" s="62"/>
      <c r="E145" s="62"/>
      <c r="F145" s="62"/>
      <c r="G145" s="62"/>
      <c r="H145" s="6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 s="5" customFormat="1">
      <c r="B146" s="1"/>
      <c r="C146" s="63"/>
      <c r="D146" s="62"/>
      <c r="E146" s="63"/>
      <c r="F146" s="63"/>
      <c r="G146" s="63"/>
      <c r="H146" s="6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 s="5" customFormat="1">
      <c r="B147" s="1"/>
      <c r="C147" s="52"/>
      <c r="D147" s="53"/>
      <c r="E147" s="52"/>
      <c r="F147" s="52"/>
      <c r="G147" s="53"/>
      <c r="H147" s="5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 s="5" customFormat="1">
      <c r="B148" s="1"/>
      <c r="C148" s="52"/>
      <c r="D148" s="53"/>
      <c r="E148" s="54"/>
      <c r="F148" s="54"/>
      <c r="G148" s="55"/>
      <c r="H148" s="6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 s="5" customFormat="1">
      <c r="B149" s="1"/>
      <c r="C149" s="52"/>
      <c r="D149" s="53"/>
      <c r="E149" s="54"/>
      <c r="F149" s="54"/>
      <c r="G149" s="55"/>
      <c r="H149" s="6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 s="5" customFormat="1">
      <c r="B150" s="1"/>
      <c r="C150" s="52"/>
      <c r="D150" s="53"/>
      <c r="E150" s="54"/>
      <c r="F150" s="54"/>
      <c r="G150" s="55"/>
      <c r="H150" s="6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 s="5" customFormat="1">
      <c r="B151" s="1"/>
      <c r="C151" s="52"/>
      <c r="D151" s="53"/>
      <c r="E151" s="54"/>
      <c r="F151" s="54"/>
      <c r="G151" s="55"/>
      <c r="H151" s="6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 s="5" customFormat="1">
      <c r="B152" s="1"/>
      <c r="C152" s="52"/>
      <c r="D152" s="53"/>
      <c r="E152" s="54"/>
      <c r="F152" s="54"/>
      <c r="G152" s="55"/>
      <c r="H152" s="6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 s="5" customFormat="1">
      <c r="B153" s="1"/>
      <c r="C153" s="52"/>
      <c r="D153" s="53"/>
      <c r="E153" s="54"/>
      <c r="F153" s="54"/>
      <c r="G153" s="55"/>
      <c r="H153" s="6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 s="5" customFormat="1">
      <c r="B154" s="1"/>
      <c r="C154" s="52"/>
      <c r="D154" s="53"/>
      <c r="E154" s="54"/>
      <c r="F154" s="54"/>
      <c r="G154" s="55"/>
      <c r="H154" s="6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 s="5" customFormat="1">
      <c r="B155" s="1"/>
      <c r="C155" s="104"/>
      <c r="D155" s="68"/>
      <c r="E155" s="104"/>
      <c r="F155" s="104"/>
      <c r="G155" s="61"/>
      <c r="H155" s="6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 s="5" customFormat="1">
      <c r="B156" s="1"/>
      <c r="C156" s="61"/>
      <c r="D156" s="61"/>
      <c r="E156" s="61"/>
      <c r="F156" s="61"/>
      <c r="G156" s="61"/>
      <c r="H156" s="6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 s="5" customFormat="1">
      <c r="B157" s="1"/>
      <c r="C157" s="62"/>
      <c r="D157" s="62"/>
      <c r="E157" s="62"/>
      <c r="F157" s="62"/>
      <c r="G157" s="62"/>
      <c r="H157" s="6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 s="5" customFormat="1">
      <c r="B158" s="1"/>
      <c r="C158" s="62"/>
      <c r="D158" s="62"/>
      <c r="E158" s="62"/>
      <c r="F158" s="62"/>
      <c r="G158" s="62"/>
      <c r="H158" s="6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 s="5" customFormat="1">
      <c r="B159" s="1"/>
      <c r="C159" s="62"/>
      <c r="D159" s="62"/>
      <c r="E159" s="62"/>
      <c r="F159" s="62"/>
      <c r="G159" s="62"/>
      <c r="H159" s="6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 s="5" customFormat="1">
      <c r="B160" s="1"/>
      <c r="C160" s="63"/>
      <c r="D160" s="62"/>
      <c r="E160" s="63"/>
      <c r="F160" s="63"/>
      <c r="G160" s="63"/>
      <c r="H160" s="6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 s="5" customFormat="1">
      <c r="B161" s="1"/>
      <c r="C161" s="52"/>
      <c r="D161" s="53"/>
      <c r="E161" s="52"/>
      <c r="F161" s="52"/>
      <c r="G161" s="53"/>
      <c r="H161" s="5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 s="5" customFormat="1">
      <c r="B162" s="1"/>
      <c r="C162" s="52"/>
      <c r="D162" s="53"/>
      <c r="E162" s="54"/>
      <c r="F162" s="54"/>
      <c r="G162" s="55"/>
      <c r="H162" s="6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 s="5" customFormat="1">
      <c r="B163" s="1"/>
      <c r="C163" s="52"/>
      <c r="D163" s="53"/>
      <c r="E163" s="54"/>
      <c r="F163" s="54"/>
      <c r="G163" s="55"/>
      <c r="H163" s="6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 s="5" customFormat="1">
      <c r="B164" s="1"/>
      <c r="C164" s="52"/>
      <c r="D164" s="53"/>
      <c r="E164" s="54"/>
      <c r="F164" s="54"/>
      <c r="G164" s="55"/>
      <c r="H164" s="6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 s="5" customFormat="1">
      <c r="B165" s="1"/>
      <c r="C165" s="52"/>
      <c r="D165" s="53"/>
      <c r="E165" s="54"/>
      <c r="F165" s="54"/>
      <c r="G165" s="55"/>
      <c r="H165" s="6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 s="5" customFormat="1">
      <c r="B166" s="1"/>
      <c r="C166" s="52"/>
      <c r="D166" s="53"/>
      <c r="E166" s="54"/>
      <c r="F166" s="54"/>
      <c r="G166" s="55"/>
      <c r="H166" s="6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 s="5" customFormat="1">
      <c r="B167" s="1"/>
      <c r="C167" s="52"/>
      <c r="D167" s="53"/>
      <c r="E167" s="54"/>
      <c r="F167" s="54"/>
      <c r="G167" s="55"/>
      <c r="H167" s="6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 s="5" customFormat="1">
      <c r="B168" s="1"/>
      <c r="C168" s="53"/>
      <c r="D168" s="53"/>
      <c r="E168" s="53"/>
      <c r="F168" s="53"/>
      <c r="G168" s="55"/>
      <c r="H168" s="5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 s="5" customFormat="1">
      <c r="B169" s="1"/>
      <c r="C169" s="61"/>
      <c r="D169" s="61"/>
      <c r="E169" s="61"/>
      <c r="F169" s="61"/>
      <c r="G169" s="61"/>
      <c r="H169" s="6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 s="5" customFormat="1">
      <c r="B170" s="1"/>
      <c r="C170" s="62"/>
      <c r="D170" s="62"/>
      <c r="E170" s="62"/>
      <c r="F170" s="62"/>
      <c r="G170" s="62"/>
      <c r="H170" s="6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 s="5" customFormat="1">
      <c r="B171" s="1"/>
      <c r="C171" s="62"/>
      <c r="D171" s="62"/>
      <c r="E171" s="62"/>
      <c r="F171" s="62"/>
      <c r="G171" s="62"/>
      <c r="H171" s="6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 s="5" customFormat="1">
      <c r="B172" s="1"/>
      <c r="C172" s="63"/>
      <c r="D172" s="62"/>
      <c r="E172" s="63"/>
      <c r="F172" s="63"/>
      <c r="G172" s="63"/>
      <c r="H172" s="6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 s="5" customFormat="1">
      <c r="B173" s="1"/>
      <c r="C173" s="52"/>
      <c r="D173" s="53"/>
      <c r="E173" s="52"/>
      <c r="F173" s="52"/>
      <c r="G173" s="53"/>
      <c r="H173" s="5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 s="5" customFormat="1">
      <c r="B174" s="1"/>
      <c r="C174" s="52"/>
      <c r="D174" s="53"/>
      <c r="E174" s="54"/>
      <c r="F174" s="54"/>
      <c r="G174" s="55"/>
      <c r="H174" s="6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 s="5" customFormat="1">
      <c r="B175" s="1"/>
      <c r="C175" s="52"/>
      <c r="D175" s="53"/>
      <c r="E175" s="54"/>
      <c r="F175" s="54"/>
      <c r="G175" s="55"/>
      <c r="H175" s="6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 s="5" customFormat="1">
      <c r="B176" s="1"/>
      <c r="C176" s="52"/>
      <c r="D176" s="53"/>
      <c r="E176" s="54"/>
      <c r="F176" s="54"/>
      <c r="G176" s="55"/>
      <c r="H176" s="6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 s="5" customFormat="1">
      <c r="B177" s="1"/>
      <c r="C177" s="52"/>
      <c r="D177" s="53"/>
      <c r="E177" s="54"/>
      <c r="F177" s="54"/>
      <c r="G177" s="55"/>
      <c r="H177" s="6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 s="5" customFormat="1">
      <c r="B178" s="1"/>
      <c r="C178" s="52"/>
      <c r="D178" s="53"/>
      <c r="E178" s="54"/>
      <c r="F178" s="54"/>
      <c r="G178" s="55"/>
      <c r="H178" s="6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 s="5" customFormat="1">
      <c r="B179" s="1"/>
      <c r="C179" s="53"/>
      <c r="D179" s="53"/>
      <c r="E179" s="53"/>
      <c r="F179" s="53"/>
      <c r="G179" s="55"/>
      <c r="H179" s="5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 s="5" customFormat="1">
      <c r="B180" s="1"/>
      <c r="C180" s="61"/>
      <c r="D180" s="61"/>
      <c r="E180" s="61"/>
      <c r="F180" s="61"/>
      <c r="G180" s="61"/>
      <c r="H180" s="6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 s="5" customFormat="1">
      <c r="B181" s="1"/>
      <c r="C181" s="62"/>
      <c r="D181" s="62"/>
      <c r="E181" s="62"/>
      <c r="F181" s="62"/>
      <c r="G181" s="62"/>
      <c r="H181" s="6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 s="5" customFormat="1">
      <c r="B182" s="1"/>
      <c r="C182" s="62"/>
      <c r="D182" s="62"/>
      <c r="E182" s="62"/>
      <c r="F182" s="62"/>
      <c r="G182" s="62"/>
      <c r="H182" s="6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 s="5" customFormat="1">
      <c r="B183" s="1"/>
      <c r="C183" s="63"/>
      <c r="D183" s="62"/>
      <c r="E183" s="63"/>
      <c r="F183" s="63"/>
      <c r="G183" s="63"/>
      <c r="H183" s="6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 s="5" customFormat="1">
      <c r="B184" s="1"/>
      <c r="C184" s="52"/>
      <c r="D184" s="53"/>
      <c r="E184" s="52"/>
      <c r="F184" s="52"/>
      <c r="G184" s="53"/>
      <c r="H184" s="5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 s="5" customFormat="1">
      <c r="B185" s="1"/>
      <c r="C185" s="52"/>
      <c r="D185" s="53"/>
      <c r="E185" s="54"/>
      <c r="F185" s="54"/>
      <c r="G185" s="55"/>
      <c r="H185" s="6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 s="5" customFormat="1">
      <c r="B186" s="1"/>
      <c r="C186" s="52"/>
      <c r="D186" s="53"/>
      <c r="E186" s="54"/>
      <c r="F186" s="54"/>
      <c r="G186" s="55"/>
      <c r="H186" s="6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 s="5" customFormat="1">
      <c r="B187" s="1"/>
      <c r="C187" s="52"/>
      <c r="D187" s="53"/>
      <c r="E187" s="54"/>
      <c r="F187" s="54"/>
      <c r="G187" s="55"/>
      <c r="H187" s="6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 s="5" customFormat="1">
      <c r="B188" s="1"/>
      <c r="C188" s="52"/>
      <c r="D188" s="53"/>
      <c r="E188" s="54"/>
      <c r="F188" s="54"/>
      <c r="G188" s="55"/>
      <c r="H188" s="6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 s="5" customFormat="1">
      <c r="B189" s="1"/>
      <c r="C189" s="52"/>
      <c r="D189" s="53"/>
      <c r="E189" s="54"/>
      <c r="F189" s="54"/>
      <c r="G189" s="55"/>
      <c r="H189" s="6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 s="5" customFormat="1">
      <c r="B190" s="1"/>
      <c r="C190" s="52"/>
      <c r="D190" s="53"/>
      <c r="E190" s="54"/>
      <c r="F190" s="54"/>
      <c r="G190" s="55"/>
      <c r="H190" s="6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 s="5" customFormat="1">
      <c r="B191" s="1"/>
      <c r="C191" s="61"/>
      <c r="D191" s="61"/>
      <c r="E191" s="61"/>
      <c r="F191" s="61"/>
      <c r="G191" s="61"/>
      <c r="H191" s="6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 s="5" customFormat="1">
      <c r="B192" s="1"/>
      <c r="C192" s="61"/>
      <c r="D192" s="61"/>
      <c r="E192" s="61"/>
      <c r="F192" s="61"/>
      <c r="G192" s="61"/>
      <c r="H192" s="6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 s="5" customFormat="1" ht="10.5" customHeight="1">
      <c r="B193" s="1"/>
      <c r="C193" s="132"/>
      <c r="D193" s="132"/>
      <c r="E193" s="132"/>
      <c r="F193" s="132"/>
      <c r="G193" s="57"/>
      <c r="H193" s="13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 s="5" customFormat="1" ht="10.5" customHeight="1">
      <c r="B194" s="1"/>
      <c r="C194" s="132"/>
      <c r="D194" s="132"/>
      <c r="E194" s="132"/>
      <c r="F194" s="132"/>
      <c r="G194" s="45"/>
      <c r="H194" s="13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 s="5" customFormat="1" ht="10.5" customHeight="1">
      <c r="B195" s="1"/>
      <c r="C195" s="134"/>
      <c r="D195" s="134"/>
      <c r="E195" s="134"/>
      <c r="F195" s="134"/>
      <c r="G195" s="134"/>
      <c r="H195" s="13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 s="5" customFormat="1" ht="10.5" customHeight="1">
      <c r="B196" s="1"/>
      <c r="C196" s="134"/>
      <c r="D196" s="134"/>
      <c r="E196" s="134"/>
      <c r="F196" s="134"/>
      <c r="G196" s="134"/>
      <c r="H196" s="13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 s="5" customFormat="1" ht="10.5" customHeight="1">
      <c r="B197" s="1"/>
      <c r="C197" s="134"/>
      <c r="D197" s="134"/>
      <c r="E197" s="134"/>
      <c r="F197" s="134"/>
      <c r="G197" s="134"/>
      <c r="H197" s="13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 s="5" customFormat="1" ht="10.5" customHeight="1">
      <c r="B198" s="1"/>
      <c r="C198" s="134"/>
      <c r="D198" s="134"/>
      <c r="E198" s="134"/>
      <c r="F198" s="134"/>
      <c r="G198" s="134"/>
      <c r="H198" s="13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 s="5" customFormat="1" ht="10.5" customHeight="1">
      <c r="B199" s="1"/>
      <c r="C199" s="134"/>
      <c r="D199" s="134"/>
      <c r="E199" s="134"/>
      <c r="F199" s="134"/>
      <c r="G199" s="134"/>
      <c r="H199" s="13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 s="5" customFormat="1" ht="10.5" customHeight="1">
      <c r="B200" s="1"/>
      <c r="C200" s="134"/>
      <c r="D200" s="134"/>
      <c r="E200" s="134"/>
      <c r="F200" s="134"/>
      <c r="G200" s="134"/>
      <c r="H200" s="13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 s="5" customFormat="1" ht="10.5" customHeight="1">
      <c r="B201" s="1"/>
      <c r="C201" s="132"/>
      <c r="D201" s="132"/>
      <c r="E201" s="132"/>
      <c r="F201" s="132"/>
      <c r="G201" s="57"/>
      <c r="H201" s="13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 s="5" customFormat="1" ht="10.5" customHeight="1">
      <c r="B202" s="1"/>
      <c r="C202" s="132"/>
      <c r="D202" s="132"/>
      <c r="E202" s="132"/>
      <c r="F202" s="132"/>
      <c r="G202" s="45"/>
      <c r="H202" s="13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 s="5" customFormat="1" ht="10.5" customHeight="1">
      <c r="B203" s="1"/>
      <c r="C203" s="132"/>
      <c r="D203" s="132"/>
      <c r="E203" s="132"/>
      <c r="F203" s="132"/>
      <c r="G203" s="57"/>
      <c r="H203" s="13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 s="5" customFormat="1" ht="10.5" customHeight="1">
      <c r="B204" s="1"/>
      <c r="C204" s="132"/>
      <c r="D204" s="132"/>
      <c r="E204" s="132"/>
      <c r="F204" s="132"/>
      <c r="G204" s="45"/>
      <c r="H204" s="13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 s="5" customFormat="1">
      <c r="B205" s="1"/>
      <c r="C205" s="132"/>
      <c r="D205" s="132"/>
      <c r="E205" s="132"/>
      <c r="F205" s="132"/>
      <c r="G205" s="1"/>
      <c r="H205" s="13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 s="5" customFormat="1">
      <c r="B206" s="1"/>
      <c r="C206" s="132"/>
      <c r="D206" s="132"/>
      <c r="E206" s="132"/>
      <c r="F206" s="132"/>
      <c r="G206" s="1"/>
      <c r="H206" s="13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 s="5" customFormat="1">
      <c r="B207" s="1"/>
      <c r="C207" s="132"/>
      <c r="D207" s="132"/>
      <c r="E207" s="132"/>
      <c r="F207" s="132"/>
      <c r="G207" s="1"/>
      <c r="H207" s="13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 s="5" customFormat="1">
      <c r="B208" s="1"/>
      <c r="C208" s="132"/>
      <c r="D208" s="132"/>
      <c r="E208" s="132"/>
      <c r="F208" s="132"/>
      <c r="G208" s="1"/>
      <c r="H208" s="13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 s="5" customFormat="1">
      <c r="B209" s="1"/>
      <c r="C209" s="132"/>
      <c r="D209" s="132"/>
      <c r="E209" s="132"/>
      <c r="F209" s="132"/>
      <c r="G209" s="1"/>
      <c r="H209" s="13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 s="5" customFormat="1">
      <c r="B210" s="1"/>
      <c r="C210" s="132"/>
      <c r="D210" s="132"/>
      <c r="E210" s="132"/>
      <c r="F210" s="132"/>
      <c r="G210" s="1"/>
      <c r="H210" s="13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2" spans="2:29" s="5" customFormat="1">
      <c r="B212" s="1"/>
      <c r="C212" s="134"/>
      <c r="D212" s="134"/>
      <c r="E212" s="134"/>
      <c r="F212" s="134"/>
      <c r="G212" s="134"/>
      <c r="H212" s="13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 s="5" customFormat="1">
      <c r="B213" s="1"/>
      <c r="C213" s="134"/>
      <c r="D213" s="134"/>
      <c r="E213" s="134"/>
      <c r="F213" s="134"/>
      <c r="G213" s="134"/>
      <c r="H213" s="13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 s="5" customFormat="1">
      <c r="B214" s="1"/>
      <c r="C214" s="132"/>
      <c r="D214" s="132"/>
      <c r="E214" s="132"/>
      <c r="F214" s="132"/>
      <c r="G214" s="57"/>
      <c r="H214" s="13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 s="5" customFormat="1">
      <c r="B215" s="1"/>
      <c r="C215" s="132"/>
      <c r="D215" s="132"/>
      <c r="E215" s="132"/>
      <c r="F215" s="132"/>
      <c r="G215" s="45"/>
      <c r="H215" s="13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 s="5" customFormat="1">
      <c r="B216" s="1"/>
      <c r="C216" s="132"/>
      <c r="D216" s="132"/>
      <c r="E216" s="132"/>
      <c r="F216" s="132"/>
      <c r="G216" s="57"/>
      <c r="H216" s="13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 s="5" customFormat="1">
      <c r="B217" s="1"/>
      <c r="C217" s="132"/>
      <c r="D217" s="132"/>
      <c r="E217" s="132"/>
      <c r="F217" s="132"/>
      <c r="G217" s="45"/>
      <c r="H217" s="13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 s="5" customFormat="1">
      <c r="B218" s="1"/>
      <c r="C218" s="132"/>
      <c r="D218" s="132"/>
      <c r="E218" s="132"/>
      <c r="F218" s="132"/>
      <c r="G218" s="1"/>
      <c r="H218" s="13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 s="5" customFormat="1">
      <c r="B219" s="1"/>
      <c r="C219" s="132"/>
      <c r="D219" s="132"/>
      <c r="E219" s="132"/>
      <c r="F219" s="132"/>
      <c r="G219" s="1"/>
      <c r="H219" s="13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 s="5" customFormat="1">
      <c r="B220" s="1"/>
      <c r="C220" s="132"/>
      <c r="D220" s="132"/>
      <c r="E220" s="132"/>
      <c r="F220" s="132"/>
      <c r="G220" s="1"/>
      <c r="H220" s="13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2:29" s="5" customFormat="1">
      <c r="B221" s="1"/>
      <c r="C221" s="132"/>
      <c r="D221" s="132"/>
      <c r="E221" s="132"/>
      <c r="F221" s="132"/>
      <c r="G221" s="1"/>
      <c r="H221" s="13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2:29" s="5" customFormat="1">
      <c r="B222" s="1"/>
      <c r="C222" s="132"/>
      <c r="D222" s="132"/>
      <c r="E222" s="132"/>
      <c r="F222" s="132"/>
      <c r="G222" s="1"/>
      <c r="H222" s="13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2:29" s="5" customFormat="1">
      <c r="B223" s="1"/>
      <c r="C223" s="132"/>
      <c r="D223" s="132"/>
      <c r="E223" s="132"/>
      <c r="F223" s="132"/>
      <c r="G223" s="1"/>
      <c r="H223" s="13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6" spans="2:29" s="5" customFormat="1">
      <c r="B226" s="1"/>
      <c r="C226" s="135"/>
      <c r="D226" s="135"/>
      <c r="E226" s="135"/>
      <c r="F226" s="135"/>
      <c r="G226" s="135"/>
      <c r="H226" s="135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2:29" s="5" customFormat="1">
      <c r="B227" s="1"/>
      <c r="C227" s="136"/>
      <c r="D227" s="136"/>
      <c r="E227" s="136"/>
      <c r="F227" s="136"/>
      <c r="G227" s="62"/>
      <c r="H227" s="6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2:29" s="5" customFormat="1">
      <c r="B228" s="1"/>
      <c r="C228" s="136"/>
      <c r="D228" s="136"/>
      <c r="E228" s="136"/>
      <c r="F228" s="136"/>
      <c r="G228" s="62"/>
      <c r="H228" s="6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2:29" s="5" customFormat="1">
      <c r="B229" s="1"/>
      <c r="C229" s="63"/>
      <c r="D229" s="62"/>
      <c r="E229" s="63"/>
      <c r="F229" s="63"/>
      <c r="G229" s="63"/>
      <c r="H229" s="6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2:29" s="5" customFormat="1">
      <c r="B230" s="1"/>
      <c r="C230" s="52"/>
      <c r="D230" s="53"/>
      <c r="E230" s="52"/>
      <c r="F230" s="52"/>
      <c r="G230" s="53"/>
      <c r="H230" s="5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2:29" s="5" customFormat="1">
      <c r="B231" s="1"/>
      <c r="C231" s="52"/>
      <c r="D231" s="53"/>
      <c r="E231" s="54"/>
      <c r="F231" s="54"/>
      <c r="G231" s="55"/>
      <c r="H231" s="6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2:29" s="5" customFormat="1">
      <c r="B232" s="1"/>
      <c r="C232" s="52"/>
      <c r="D232" s="53"/>
      <c r="E232" s="54"/>
      <c r="F232" s="54"/>
      <c r="G232" s="55"/>
      <c r="H232" s="6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2:29" s="5" customFormat="1">
      <c r="B233" s="1"/>
      <c r="C233" s="52"/>
      <c r="D233" s="53"/>
      <c r="E233" s="54"/>
      <c r="F233" s="54"/>
      <c r="G233" s="55"/>
      <c r="H233" s="6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2:29" s="5" customFormat="1">
      <c r="B234" s="1"/>
      <c r="C234" s="52"/>
      <c r="D234" s="53"/>
      <c r="E234" s="54"/>
      <c r="F234" s="54"/>
      <c r="G234" s="55"/>
      <c r="H234" s="6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2:29" s="5" customFormat="1">
      <c r="B235" s="1"/>
      <c r="C235" s="52"/>
      <c r="D235" s="53"/>
      <c r="E235" s="54"/>
      <c r="F235" s="54"/>
      <c r="G235" s="55"/>
      <c r="H235" s="6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2:29" s="5" customFormat="1">
      <c r="B236" s="1"/>
      <c r="C236" s="52"/>
      <c r="D236" s="53"/>
      <c r="E236" s="54"/>
      <c r="F236" s="54"/>
      <c r="G236" s="55"/>
      <c r="H236" s="6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2:29" s="5" customFormat="1">
      <c r="B237" s="1"/>
      <c r="C237" s="52"/>
      <c r="D237" s="53"/>
      <c r="E237" s="54"/>
      <c r="F237" s="54"/>
      <c r="G237" s="55"/>
      <c r="H237" s="6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2:29" s="5" customFormat="1">
      <c r="B238" s="1"/>
      <c r="C238" s="52"/>
      <c r="D238" s="53"/>
      <c r="E238" s="54"/>
      <c r="F238" s="54"/>
      <c r="G238" s="55"/>
      <c r="H238" s="6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2:29" s="5" customFormat="1">
      <c r="B239" s="1"/>
      <c r="C239" s="52"/>
      <c r="D239" s="53"/>
      <c r="E239" s="54"/>
      <c r="F239" s="54"/>
      <c r="G239" s="55"/>
      <c r="H239" s="6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2:29" s="5" customFormat="1">
      <c r="B240" s="1"/>
      <c r="C240" s="52"/>
      <c r="D240" s="53"/>
      <c r="E240" s="54"/>
      <c r="F240" s="54"/>
      <c r="G240" s="55"/>
      <c r="H240" s="6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2:29" s="5" customFormat="1">
      <c r="B241" s="1"/>
      <c r="C241" s="52"/>
      <c r="D241" s="53"/>
      <c r="E241" s="54"/>
      <c r="F241" s="54"/>
      <c r="G241" s="55"/>
      <c r="H241" s="6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2:29" s="5" customFormat="1">
      <c r="B242" s="1"/>
      <c r="C242" s="135"/>
      <c r="D242" s="135"/>
      <c r="E242" s="135"/>
      <c r="F242" s="135"/>
      <c r="G242" s="61"/>
      <c r="H242" s="6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2:29" s="5" customFormat="1">
      <c r="B243" s="1"/>
      <c r="C243" s="135"/>
      <c r="D243" s="135"/>
      <c r="E243" s="135"/>
      <c r="F243" s="135"/>
      <c r="G243" s="135"/>
      <c r="H243" s="135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2:29" s="5" customFormat="1">
      <c r="B244" s="1"/>
      <c r="C244" s="44"/>
      <c r="D244" s="44"/>
      <c r="E244" s="44"/>
      <c r="F244" s="44"/>
      <c r="G244" s="57"/>
      <c r="H244" s="4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2:29" s="5" customFormat="1">
      <c r="B245" s="1"/>
      <c r="C245" s="44"/>
      <c r="D245" s="44"/>
      <c r="E245" s="44"/>
      <c r="F245" s="44"/>
      <c r="G245" s="45"/>
      <c r="H245" s="4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</sheetData>
  <mergeCells count="56">
    <mergeCell ref="C15:G15"/>
    <mergeCell ref="C2:H2"/>
    <mergeCell ref="C3:D3"/>
    <mergeCell ref="C4:H4"/>
    <mergeCell ref="C11:G11"/>
    <mergeCell ref="C12:H12"/>
    <mergeCell ref="C36:G36"/>
    <mergeCell ref="C16:H16"/>
    <mergeCell ref="C20:G20"/>
    <mergeCell ref="C21:H21"/>
    <mergeCell ref="C24:G24"/>
    <mergeCell ref="C25:H25"/>
    <mergeCell ref="C29:G29"/>
    <mergeCell ref="C30:H30"/>
    <mergeCell ref="C32:G32"/>
    <mergeCell ref="C33:H33"/>
    <mergeCell ref="C66:G66"/>
    <mergeCell ref="C37:H37"/>
    <mergeCell ref="C40:G40"/>
    <mergeCell ref="C41:H41"/>
    <mergeCell ref="C50:G50"/>
    <mergeCell ref="C51:H51"/>
    <mergeCell ref="C54:G54"/>
    <mergeCell ref="C55:H55"/>
    <mergeCell ref="C63:G63"/>
    <mergeCell ref="C64:H64"/>
    <mergeCell ref="C193:F194"/>
    <mergeCell ref="H193:H194"/>
    <mergeCell ref="C195:H198"/>
    <mergeCell ref="C199:H200"/>
    <mergeCell ref="C201:F202"/>
    <mergeCell ref="H201:H202"/>
    <mergeCell ref="C216:F217"/>
    <mergeCell ref="H216:H217"/>
    <mergeCell ref="C203:F204"/>
    <mergeCell ref="H203:H204"/>
    <mergeCell ref="C205:F206"/>
    <mergeCell ref="H205:H206"/>
    <mergeCell ref="C207:F208"/>
    <mergeCell ref="H207:H208"/>
    <mergeCell ref="C209:F210"/>
    <mergeCell ref="H209:H210"/>
    <mergeCell ref="C212:H213"/>
    <mergeCell ref="C214:F215"/>
    <mergeCell ref="H214:H215"/>
    <mergeCell ref="C218:F219"/>
    <mergeCell ref="H218:H219"/>
    <mergeCell ref="C220:F221"/>
    <mergeCell ref="H220:H221"/>
    <mergeCell ref="C222:F223"/>
    <mergeCell ref="H222:H223"/>
    <mergeCell ref="C226:H226"/>
    <mergeCell ref="C227:F227"/>
    <mergeCell ref="C228:F228"/>
    <mergeCell ref="C242:F242"/>
    <mergeCell ref="C243:H243"/>
  </mergeCells>
  <pageMargins left="0.7" right="0.7" top="0.75" bottom="0.75" header="0.3" footer="0.3"/>
  <pageSetup scale="73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232"/>
  <sheetViews>
    <sheetView zoomScale="70" zoomScaleNormal="70" zoomScaleSheetLayoutView="85" workbookViewId="0">
      <selection activeCell="D49" sqref="D49"/>
    </sheetView>
  </sheetViews>
  <sheetFormatPr baseColWidth="10" defaultColWidth="11.42578125" defaultRowHeight="15.75"/>
  <cols>
    <col min="1" max="1" width="2.85546875" style="5" customWidth="1"/>
    <col min="2" max="2" width="0" style="1" hidden="1" customWidth="1"/>
    <col min="3" max="3" width="8.140625" style="3" customWidth="1"/>
    <col min="4" max="4" width="105.7109375" style="2" customWidth="1"/>
    <col min="5" max="6" width="20.7109375" style="3" customWidth="1"/>
    <col min="7" max="8" width="20.7109375" style="1" customWidth="1"/>
    <col min="9" max="9" width="8.85546875" style="5" customWidth="1"/>
    <col min="10" max="10" width="11.42578125" style="1"/>
    <col min="11" max="11" width="16" style="1" bestFit="1" customWidth="1"/>
    <col min="12" max="12" width="22.85546875" style="1" customWidth="1"/>
    <col min="13" max="13" width="12.140625" style="1" customWidth="1"/>
    <col min="14" max="14" width="11.28515625" style="1" customWidth="1"/>
    <col min="15" max="15" width="30.5703125" style="1" customWidth="1"/>
    <col min="16" max="16384" width="11.42578125" style="1"/>
  </cols>
  <sheetData>
    <row r="1" spans="1:9" s="5" customFormat="1">
      <c r="C1" s="15"/>
      <c r="D1" s="16"/>
      <c r="E1" s="15"/>
      <c r="F1" s="15"/>
    </row>
    <row r="2" spans="1:9" ht="25.5" customHeight="1">
      <c r="C2" s="126" t="s">
        <v>24</v>
      </c>
      <c r="D2" s="127"/>
      <c r="E2" s="127"/>
      <c r="F2" s="127"/>
      <c r="G2" s="127"/>
      <c r="H2" s="128"/>
    </row>
    <row r="3" spans="1:9" ht="25.5" customHeight="1">
      <c r="C3" s="147" t="s">
        <v>25</v>
      </c>
      <c r="D3" s="148"/>
      <c r="E3" s="88" t="s">
        <v>7</v>
      </c>
      <c r="F3" s="88" t="s">
        <v>6</v>
      </c>
      <c r="G3" s="89" t="s">
        <v>8</v>
      </c>
      <c r="H3" s="88" t="s">
        <v>19</v>
      </c>
    </row>
    <row r="4" spans="1:9" s="77" customFormat="1" ht="20.100000000000001" customHeight="1">
      <c r="A4" s="76"/>
      <c r="B4" s="78" t="s">
        <v>6</v>
      </c>
      <c r="C4" s="137" t="s">
        <v>12</v>
      </c>
      <c r="D4" s="138"/>
      <c r="E4" s="138"/>
      <c r="F4" s="138"/>
      <c r="G4" s="138"/>
      <c r="H4" s="139"/>
      <c r="I4" s="76"/>
    </row>
    <row r="5" spans="1:9" ht="16.5" hidden="1" customHeight="1" thickBot="1">
      <c r="B5" s="7"/>
      <c r="C5" s="17"/>
      <c r="D5" s="27" t="s">
        <v>4</v>
      </c>
      <c r="E5" s="28" t="s">
        <v>1</v>
      </c>
      <c r="F5" s="28"/>
      <c r="G5" s="29"/>
      <c r="H5" s="30"/>
    </row>
    <row r="6" spans="1:9" ht="16.5" hidden="1" customHeight="1" thickBot="1">
      <c r="B6" s="8"/>
      <c r="C6" s="18"/>
      <c r="D6" s="31" t="s">
        <v>0</v>
      </c>
      <c r="E6" s="32" t="s">
        <v>1</v>
      </c>
      <c r="F6" s="32"/>
      <c r="G6" s="33"/>
      <c r="H6" s="34"/>
    </row>
    <row r="7" spans="1:9" ht="16.5" hidden="1" customHeight="1" thickBot="1">
      <c r="B7" s="9"/>
      <c r="C7" s="19"/>
      <c r="D7" s="35" t="s">
        <v>2</v>
      </c>
      <c r="E7" s="36" t="s">
        <v>1</v>
      </c>
      <c r="F7" s="36"/>
      <c r="G7" s="37"/>
      <c r="H7" s="38"/>
    </row>
    <row r="8" spans="1:9" hidden="1">
      <c r="B8" s="10"/>
      <c r="C8" s="20"/>
      <c r="D8" s="39" t="s">
        <v>5</v>
      </c>
      <c r="E8" s="20" t="s">
        <v>1</v>
      </c>
      <c r="F8" s="20"/>
      <c r="G8" s="21"/>
      <c r="H8" s="22"/>
    </row>
    <row r="9" spans="1:9" hidden="1">
      <c r="B9" s="11"/>
      <c r="C9" s="23"/>
      <c r="D9" s="24"/>
      <c r="E9" s="23"/>
      <c r="F9" s="23"/>
      <c r="G9" s="25"/>
      <c r="H9" s="24"/>
    </row>
    <row r="10" spans="1:9" hidden="1">
      <c r="B10" s="12"/>
      <c r="C10" s="26"/>
      <c r="D10" s="40" t="s">
        <v>3</v>
      </c>
      <c r="E10" s="41" t="s">
        <v>1</v>
      </c>
      <c r="F10" s="41"/>
      <c r="G10" s="42"/>
      <c r="H10" s="43"/>
    </row>
    <row r="11" spans="1:9">
      <c r="B11" s="12"/>
      <c r="C11" s="75">
        <v>1</v>
      </c>
      <c r="D11" s="47" t="s">
        <v>13</v>
      </c>
      <c r="E11" s="48">
        <v>87.61</v>
      </c>
      <c r="F11" s="46" t="s">
        <v>22</v>
      </c>
      <c r="G11" s="87"/>
      <c r="H11" s="74">
        <f>E11*G11</f>
        <v>0</v>
      </c>
    </row>
    <row r="12" spans="1:9" ht="20.100000000000001" customHeight="1">
      <c r="B12" s="12"/>
      <c r="C12" s="149"/>
      <c r="D12" s="149"/>
      <c r="E12" s="149"/>
      <c r="F12" s="149"/>
      <c r="G12" s="149"/>
      <c r="H12" s="86">
        <f>SUM(H11:H11)</f>
        <v>0</v>
      </c>
    </row>
    <row r="13" spans="1:9" s="77" customFormat="1" ht="20.100000000000001" customHeight="1">
      <c r="A13" s="76"/>
      <c r="B13" s="12"/>
      <c r="C13" s="137" t="s">
        <v>15</v>
      </c>
      <c r="D13" s="138"/>
      <c r="E13" s="138"/>
      <c r="F13" s="138"/>
      <c r="G13" s="138"/>
      <c r="H13" s="139"/>
      <c r="I13" s="76"/>
    </row>
    <row r="14" spans="1:9" ht="15.75" customHeight="1">
      <c r="B14" s="12"/>
      <c r="C14" s="75">
        <v>1</v>
      </c>
      <c r="D14" s="47" t="s">
        <v>216</v>
      </c>
      <c r="E14" s="48">
        <f>E18*1.1*0.6</f>
        <v>45.909402</v>
      </c>
      <c r="F14" s="46" t="s">
        <v>17</v>
      </c>
      <c r="G14" s="87"/>
      <c r="H14" s="74">
        <f>E14*G14</f>
        <v>0</v>
      </c>
    </row>
    <row r="15" spans="1:9">
      <c r="B15" s="12"/>
      <c r="C15" s="75">
        <v>2</v>
      </c>
      <c r="D15" s="47" t="s">
        <v>88</v>
      </c>
      <c r="E15" s="48">
        <f>E14-18.95</f>
        <v>26.959402000000001</v>
      </c>
      <c r="F15" s="46" t="s">
        <v>17</v>
      </c>
      <c r="G15" s="87"/>
      <c r="H15" s="74">
        <f>E15*G15</f>
        <v>0</v>
      </c>
    </row>
    <row r="16" spans="1:9" ht="20.100000000000001" customHeight="1">
      <c r="B16" s="12"/>
      <c r="C16" s="140" t="s">
        <v>32</v>
      </c>
      <c r="D16" s="140"/>
      <c r="E16" s="140"/>
      <c r="F16" s="140"/>
      <c r="G16" s="140"/>
      <c r="H16" s="86">
        <f>SUM(H14:H15)</f>
        <v>0</v>
      </c>
    </row>
    <row r="17" spans="1:9" s="77" customFormat="1" ht="20.100000000000001" customHeight="1">
      <c r="A17" s="76"/>
      <c r="B17" s="12"/>
      <c r="C17" s="137" t="s">
        <v>16</v>
      </c>
      <c r="D17" s="138"/>
      <c r="E17" s="138"/>
      <c r="F17" s="138"/>
      <c r="G17" s="138"/>
      <c r="H17" s="139"/>
      <c r="I17" s="76"/>
    </row>
    <row r="18" spans="1:9" ht="30">
      <c r="B18" s="12"/>
      <c r="C18" s="75">
        <v>1</v>
      </c>
      <c r="D18" s="49" t="s">
        <v>217</v>
      </c>
      <c r="E18" s="48">
        <f>(22.766+2.2334+2.2+18.6468+2.2001+2.2334+9.64+9.64)</f>
        <v>69.559699999999992</v>
      </c>
      <c r="F18" s="46" t="s">
        <v>22</v>
      </c>
      <c r="G18" s="87"/>
      <c r="H18" s="74">
        <f>E18*G18</f>
        <v>0</v>
      </c>
    </row>
    <row r="19" spans="1:9" ht="30" customHeight="1">
      <c r="B19" s="12"/>
      <c r="C19" s="75">
        <v>2</v>
      </c>
      <c r="D19" s="47" t="s">
        <v>40</v>
      </c>
      <c r="E19" s="48">
        <f>E18*0.615</f>
        <v>42.779215499999992</v>
      </c>
      <c r="F19" s="46" t="s">
        <v>10</v>
      </c>
      <c r="G19" s="87"/>
      <c r="H19" s="74">
        <f t="shared" ref="H19:H21" si="0">E19*G19</f>
        <v>0</v>
      </c>
    </row>
    <row r="20" spans="1:9" ht="30" customHeight="1">
      <c r="B20" s="12"/>
      <c r="C20" s="75">
        <v>3</v>
      </c>
      <c r="D20" s="47" t="s">
        <v>202</v>
      </c>
      <c r="E20" s="48">
        <f>E18</f>
        <v>69.559699999999992</v>
      </c>
      <c r="F20" s="46" t="s">
        <v>22</v>
      </c>
      <c r="G20" s="87"/>
      <c r="H20" s="74">
        <f t="shared" si="0"/>
        <v>0</v>
      </c>
    </row>
    <row r="21" spans="1:9" ht="30" customHeight="1">
      <c r="B21" s="12"/>
      <c r="C21" s="75">
        <v>4</v>
      </c>
      <c r="D21" s="47" t="s">
        <v>218</v>
      </c>
      <c r="E21" s="48">
        <v>5</v>
      </c>
      <c r="F21" s="46" t="s">
        <v>36</v>
      </c>
      <c r="G21" s="87"/>
      <c r="H21" s="74">
        <f t="shared" si="0"/>
        <v>0</v>
      </c>
    </row>
    <row r="22" spans="1:9" ht="30" customHeight="1">
      <c r="B22" s="12"/>
      <c r="C22" s="75">
        <v>5</v>
      </c>
      <c r="D22" s="47" t="s">
        <v>219</v>
      </c>
      <c r="E22" s="48">
        <v>4</v>
      </c>
      <c r="F22" s="46" t="s">
        <v>36</v>
      </c>
      <c r="G22" s="87"/>
      <c r="H22" s="74">
        <f t="shared" ref="H22" si="1">E22*G22</f>
        <v>0</v>
      </c>
    </row>
    <row r="23" spans="1:9" ht="20.100000000000001" customHeight="1">
      <c r="B23" s="12"/>
      <c r="C23" s="140" t="s">
        <v>32</v>
      </c>
      <c r="D23" s="140"/>
      <c r="E23" s="140"/>
      <c r="F23" s="140"/>
      <c r="G23" s="140"/>
      <c r="H23" s="86">
        <f>SUM(H18:H22)</f>
        <v>0</v>
      </c>
    </row>
    <row r="24" spans="1:9" s="77" customFormat="1" ht="20.100000000000001" customHeight="1">
      <c r="A24" s="76"/>
      <c r="B24" s="12"/>
      <c r="C24" s="137" t="s">
        <v>38</v>
      </c>
      <c r="D24" s="138"/>
      <c r="E24" s="138"/>
      <c r="F24" s="138"/>
      <c r="G24" s="138"/>
      <c r="H24" s="139"/>
      <c r="I24" s="76"/>
    </row>
    <row r="25" spans="1:9" ht="30.75">
      <c r="B25" s="12"/>
      <c r="C25" s="75">
        <v>1</v>
      </c>
      <c r="D25" s="49" t="s">
        <v>220</v>
      </c>
      <c r="E25" s="46">
        <f>17*1.2</f>
        <v>20.399999999999999</v>
      </c>
      <c r="F25" s="46" t="s">
        <v>22</v>
      </c>
      <c r="G25" s="87"/>
      <c r="H25" s="74">
        <f>E25*G25</f>
        <v>0</v>
      </c>
    </row>
    <row r="26" spans="1:9" ht="30">
      <c r="B26" s="12"/>
      <c r="C26" s="75">
        <v>2</v>
      </c>
      <c r="D26" s="47" t="s">
        <v>221</v>
      </c>
      <c r="E26" s="48">
        <v>5</v>
      </c>
      <c r="F26" s="46" t="s">
        <v>36</v>
      </c>
      <c r="G26" s="87"/>
      <c r="H26" s="74">
        <f t="shared" ref="H26:H28" si="2">E26*G26</f>
        <v>0</v>
      </c>
    </row>
    <row r="27" spans="1:9" ht="31.5" customHeight="1">
      <c r="B27" s="93"/>
      <c r="C27" s="75">
        <v>3</v>
      </c>
      <c r="D27" s="47" t="s">
        <v>41</v>
      </c>
      <c r="E27" s="48">
        <f>9.64</f>
        <v>9.64</v>
      </c>
      <c r="F27" s="46" t="s">
        <v>22</v>
      </c>
      <c r="G27" s="87"/>
      <c r="H27" s="74">
        <f t="shared" si="2"/>
        <v>0</v>
      </c>
    </row>
    <row r="28" spans="1:9" ht="31.5" customHeight="1">
      <c r="B28" s="93"/>
      <c r="C28" s="75">
        <v>4</v>
      </c>
      <c r="D28" s="47" t="s">
        <v>42</v>
      </c>
      <c r="E28" s="48">
        <f>9.64</f>
        <v>9.64</v>
      </c>
      <c r="F28" s="46" t="s">
        <v>22</v>
      </c>
      <c r="G28" s="87"/>
      <c r="H28" s="74">
        <f t="shared" si="2"/>
        <v>0</v>
      </c>
    </row>
    <row r="29" spans="1:9" ht="20.100000000000001" customHeight="1">
      <c r="C29" s="140" t="s">
        <v>32</v>
      </c>
      <c r="D29" s="140"/>
      <c r="E29" s="140"/>
      <c r="F29" s="140"/>
      <c r="G29" s="140"/>
      <c r="H29" s="86">
        <f>SUM(H25:H28)</f>
        <v>0</v>
      </c>
    </row>
    <row r="30" spans="1:9">
      <c r="C30" s="137" t="s">
        <v>26</v>
      </c>
      <c r="D30" s="138"/>
      <c r="E30" s="138"/>
      <c r="F30" s="138"/>
      <c r="G30" s="138"/>
      <c r="H30" s="139"/>
    </row>
    <row r="31" spans="1:9" ht="30" customHeight="1">
      <c r="C31" s="79">
        <v>1</v>
      </c>
      <c r="D31" s="49" t="s">
        <v>222</v>
      </c>
      <c r="E31" s="82">
        <f>E18*1.2</f>
        <v>83.471639999999994</v>
      </c>
      <c r="F31" s="46" t="s">
        <v>10</v>
      </c>
      <c r="G31" s="87"/>
      <c r="H31" s="74">
        <f t="shared" ref="H31" si="3">E31*G31</f>
        <v>0</v>
      </c>
    </row>
    <row r="32" spans="1:9" ht="30" customHeight="1">
      <c r="C32" s="75">
        <v>2</v>
      </c>
      <c r="D32" s="47" t="s">
        <v>45</v>
      </c>
      <c r="E32" s="82">
        <f>(22.766+2.2334+2.2+18.6468+2.2001+2.2334)*1.25</f>
        <v>62.849624999999996</v>
      </c>
      <c r="F32" s="46" t="s">
        <v>10</v>
      </c>
      <c r="G32" s="87"/>
      <c r="H32" s="74">
        <f>E32*G32</f>
        <v>0</v>
      </c>
    </row>
    <row r="33" spans="1:29" ht="30" customHeight="1">
      <c r="C33" s="75">
        <v>3</v>
      </c>
      <c r="D33" s="47" t="s">
        <v>46</v>
      </c>
      <c r="E33" s="82">
        <f>E32</f>
        <v>62.849624999999996</v>
      </c>
      <c r="F33" s="46" t="s">
        <v>10</v>
      </c>
      <c r="G33" s="87"/>
      <c r="H33" s="74">
        <f>E33*G33</f>
        <v>0</v>
      </c>
    </row>
    <row r="34" spans="1:29" ht="20.100000000000001" customHeight="1">
      <c r="C34" s="141" t="s">
        <v>32</v>
      </c>
      <c r="D34" s="142"/>
      <c r="E34" s="142"/>
      <c r="F34" s="142"/>
      <c r="G34" s="143"/>
      <c r="H34" s="86">
        <f>SUM(H31:H33)</f>
        <v>0</v>
      </c>
    </row>
    <row r="35" spans="1:29" ht="31.5" customHeight="1">
      <c r="C35" s="137" t="s">
        <v>43</v>
      </c>
      <c r="D35" s="138"/>
      <c r="E35" s="138"/>
      <c r="F35" s="138"/>
      <c r="G35" s="138"/>
      <c r="H35" s="139"/>
    </row>
    <row r="36" spans="1:29" ht="31.5" customHeight="1">
      <c r="C36" s="75">
        <v>1</v>
      </c>
      <c r="D36" s="47" t="s">
        <v>157</v>
      </c>
      <c r="E36" s="82">
        <f>(E37*1.1)</f>
        <v>117.94200000000001</v>
      </c>
      <c r="F36" s="46" t="s">
        <v>17</v>
      </c>
      <c r="G36" s="87"/>
      <c r="H36" s="74">
        <f>E36*G36</f>
        <v>0</v>
      </c>
    </row>
    <row r="37" spans="1:29" s="77" customFormat="1" ht="31.5" customHeight="1">
      <c r="A37" s="76"/>
      <c r="C37" s="75">
        <v>2</v>
      </c>
      <c r="D37" s="47" t="s">
        <v>44</v>
      </c>
      <c r="E37" s="82">
        <v>107.22</v>
      </c>
      <c r="F37" s="46" t="s">
        <v>10</v>
      </c>
      <c r="G37" s="87"/>
      <c r="H37" s="74">
        <f t="shared" ref="H37" si="4">E37*G37</f>
        <v>0</v>
      </c>
      <c r="I37" s="76"/>
    </row>
    <row r="38" spans="1:29" ht="20.100000000000001" customHeight="1">
      <c r="C38" s="140" t="s">
        <v>32</v>
      </c>
      <c r="D38" s="140"/>
      <c r="E38" s="140"/>
      <c r="F38" s="140"/>
      <c r="G38" s="140"/>
      <c r="H38" s="86">
        <f>SUM(H36:H37)</f>
        <v>0</v>
      </c>
    </row>
    <row r="39" spans="1:29" ht="30" customHeight="1">
      <c r="C39" s="137" t="s">
        <v>18</v>
      </c>
      <c r="D39" s="138"/>
      <c r="E39" s="138"/>
      <c r="F39" s="138"/>
      <c r="G39" s="138"/>
      <c r="H39" s="139"/>
    </row>
    <row r="40" spans="1:29" s="4" customFormat="1" ht="30" customHeight="1">
      <c r="A40" s="5"/>
      <c r="C40" s="75">
        <v>1</v>
      </c>
      <c r="D40" s="47" t="s">
        <v>223</v>
      </c>
      <c r="E40" s="82">
        <f>E33+E37</f>
        <v>170.069625</v>
      </c>
      <c r="F40" s="46" t="s">
        <v>10</v>
      </c>
      <c r="G40" s="87"/>
      <c r="H40" s="74">
        <f t="shared" ref="H40" si="5">E40*G40</f>
        <v>0</v>
      </c>
      <c r="I40" s="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s="4" customFormat="1" ht="20.100000000000001" customHeight="1">
      <c r="A41" s="5"/>
      <c r="C41" s="140" t="s">
        <v>32</v>
      </c>
      <c r="D41" s="140"/>
      <c r="E41" s="140"/>
      <c r="F41" s="140"/>
      <c r="G41" s="140"/>
      <c r="H41" s="86">
        <f>SUM(H40)</f>
        <v>0</v>
      </c>
      <c r="I41" s="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s="77" customFormat="1" ht="20.100000000000001" customHeight="1">
      <c r="A42" s="76"/>
      <c r="C42" s="137" t="s">
        <v>28</v>
      </c>
      <c r="D42" s="138"/>
      <c r="E42" s="138"/>
      <c r="F42" s="138"/>
      <c r="G42" s="138"/>
      <c r="H42" s="139"/>
      <c r="I42" s="76"/>
    </row>
    <row r="43" spans="1:29" s="77" customFormat="1" ht="30" customHeight="1">
      <c r="A43" s="76"/>
      <c r="C43" s="75">
        <v>1</v>
      </c>
      <c r="D43" s="47" t="s">
        <v>224</v>
      </c>
      <c r="E43" s="82">
        <f>33.2811+13.68+12.5+13.68</f>
        <v>73.141099999999994</v>
      </c>
      <c r="F43" s="46" t="s">
        <v>22</v>
      </c>
      <c r="G43" s="87"/>
      <c r="H43" s="74">
        <f>E43*G43</f>
        <v>0</v>
      </c>
      <c r="I43" s="76"/>
    </row>
    <row r="44" spans="1:29" s="77" customFormat="1" ht="20.100000000000001" customHeight="1">
      <c r="A44" s="76"/>
      <c r="C44" s="140" t="s">
        <v>32</v>
      </c>
      <c r="D44" s="140"/>
      <c r="E44" s="140"/>
      <c r="F44" s="140"/>
      <c r="G44" s="140"/>
      <c r="H44" s="86">
        <f>SUM(H43:H43)</f>
        <v>0</v>
      </c>
      <c r="I44" s="76"/>
    </row>
    <row r="45" spans="1:29" s="77" customFormat="1" ht="20.100000000000001" customHeight="1">
      <c r="A45" s="76"/>
      <c r="C45" s="137" t="s">
        <v>29</v>
      </c>
      <c r="D45" s="138"/>
      <c r="E45" s="138"/>
      <c r="F45" s="138"/>
      <c r="G45" s="138"/>
      <c r="H45" s="139"/>
      <c r="I45" s="76"/>
    </row>
    <row r="46" spans="1:29" s="77" customFormat="1" ht="30" customHeight="1">
      <c r="A46" s="76"/>
      <c r="C46" s="75">
        <v>1</v>
      </c>
      <c r="D46" s="47" t="s">
        <v>225</v>
      </c>
      <c r="E46" s="94">
        <f>((15.75*15.75*3.1416)*4)/4*0.9</f>
        <v>701.38183500000002</v>
      </c>
      <c r="F46" s="46" t="s">
        <v>10</v>
      </c>
      <c r="G46" s="87"/>
      <c r="H46" s="74">
        <f>E46*G46</f>
        <v>0</v>
      </c>
      <c r="I46" s="76"/>
    </row>
    <row r="47" spans="1:29" ht="20.100000000000001" customHeight="1">
      <c r="C47" s="140" t="s">
        <v>32</v>
      </c>
      <c r="D47" s="140"/>
      <c r="E47" s="140"/>
      <c r="F47" s="140"/>
      <c r="G47" s="140"/>
      <c r="H47" s="86">
        <f>SUM(H46:H46)</f>
        <v>0</v>
      </c>
      <c r="K47" s="14"/>
    </row>
    <row r="48" spans="1:29" s="77" customFormat="1" ht="20.100000000000001" customHeight="1">
      <c r="A48" s="76"/>
      <c r="C48" s="137" t="s">
        <v>20</v>
      </c>
      <c r="D48" s="138"/>
      <c r="E48" s="138"/>
      <c r="F48" s="138"/>
      <c r="G48" s="138"/>
      <c r="H48" s="139"/>
      <c r="I48" s="76"/>
    </row>
    <row r="49" spans="1:11" ht="20.100000000000001" customHeight="1">
      <c r="C49" s="75">
        <v>1</v>
      </c>
      <c r="D49" s="47" t="s">
        <v>226</v>
      </c>
      <c r="E49" s="51">
        <v>1</v>
      </c>
      <c r="F49" s="46" t="s">
        <v>27</v>
      </c>
      <c r="G49" s="87"/>
      <c r="H49" s="74">
        <f>E49*G49</f>
        <v>0</v>
      </c>
      <c r="K49" s="1" t="s">
        <v>35</v>
      </c>
    </row>
    <row r="50" spans="1:11" ht="20.100000000000001" customHeight="1">
      <c r="C50" s="140" t="s">
        <v>32</v>
      </c>
      <c r="D50" s="140"/>
      <c r="E50" s="140"/>
      <c r="F50" s="140"/>
      <c r="G50" s="140"/>
      <c r="H50" s="86">
        <f>SUM(H49)</f>
        <v>0</v>
      </c>
    </row>
    <row r="51" spans="1:11" s="77" customFormat="1" ht="20.100000000000001" customHeight="1">
      <c r="A51" s="76"/>
      <c r="C51" s="120"/>
      <c r="D51" s="121"/>
      <c r="E51" s="121"/>
      <c r="F51" s="121"/>
      <c r="G51" s="121"/>
      <c r="H51" s="122"/>
      <c r="I51" s="76"/>
    </row>
    <row r="52" spans="1:11">
      <c r="C52" s="52"/>
      <c r="D52" s="53"/>
      <c r="E52" s="54"/>
      <c r="F52" s="54"/>
      <c r="G52" s="55"/>
      <c r="H52" s="67"/>
    </row>
    <row r="53" spans="1:11" ht="30" customHeight="1">
      <c r="C53" s="123" t="s">
        <v>11</v>
      </c>
      <c r="D53" s="124"/>
      <c r="E53" s="124"/>
      <c r="F53" s="124"/>
      <c r="G53" s="125"/>
      <c r="H53" s="103">
        <f>H50+H47+H44+H41+H34+H29+H23+H16+H12+H38</f>
        <v>0</v>
      </c>
    </row>
    <row r="54" spans="1:11">
      <c r="C54" s="62"/>
      <c r="D54" s="62"/>
      <c r="E54" s="62"/>
      <c r="F54" s="62"/>
      <c r="G54" s="61"/>
      <c r="H54" s="61"/>
    </row>
    <row r="55" spans="1:11">
      <c r="C55" s="150" t="s">
        <v>144</v>
      </c>
      <c r="D55" s="150"/>
      <c r="E55" s="150"/>
      <c r="F55" s="150"/>
      <c r="G55" s="150"/>
      <c r="H55" s="150"/>
    </row>
    <row r="56" spans="1:11">
      <c r="C56" s="150"/>
      <c r="D56" s="150"/>
      <c r="E56" s="150"/>
      <c r="F56" s="150"/>
      <c r="G56" s="150"/>
      <c r="H56" s="150"/>
    </row>
    <row r="57" spans="1:11">
      <c r="C57" s="150"/>
      <c r="D57" s="150"/>
      <c r="E57" s="150"/>
      <c r="F57" s="150"/>
      <c r="G57" s="150"/>
      <c r="H57" s="150"/>
    </row>
    <row r="58" spans="1:11">
      <c r="C58" s="52"/>
      <c r="D58" s="53"/>
      <c r="E58" s="54"/>
      <c r="F58" s="54"/>
      <c r="G58" s="55"/>
      <c r="H58" s="64"/>
    </row>
    <row r="59" spans="1:11">
      <c r="C59" s="52"/>
      <c r="D59" s="53"/>
      <c r="E59" s="54"/>
      <c r="F59" s="54"/>
      <c r="G59" s="55"/>
      <c r="H59" s="64"/>
    </row>
    <row r="60" spans="1:11">
      <c r="C60" s="52"/>
      <c r="D60" s="53"/>
      <c r="E60" s="54"/>
      <c r="F60" s="54"/>
      <c r="G60" s="55"/>
      <c r="H60" s="64"/>
    </row>
    <row r="61" spans="1:11">
      <c r="C61" s="52"/>
      <c r="D61" s="53"/>
      <c r="E61" s="54"/>
      <c r="F61" s="54"/>
      <c r="G61" s="55"/>
      <c r="H61" s="64"/>
    </row>
    <row r="62" spans="1:11" ht="15.75" hidden="1" customHeight="1">
      <c r="C62" s="52"/>
      <c r="D62" s="53"/>
      <c r="E62" s="54"/>
      <c r="F62" s="54"/>
      <c r="G62" s="55"/>
      <c r="H62" s="64"/>
    </row>
    <row r="63" spans="1:11">
      <c r="C63" s="52"/>
      <c r="D63" s="53"/>
      <c r="E63" s="54"/>
      <c r="F63" s="54"/>
      <c r="G63" s="55"/>
      <c r="H63" s="56"/>
    </row>
    <row r="64" spans="1:11">
      <c r="C64" s="68"/>
      <c r="D64" s="68"/>
      <c r="E64" s="68"/>
      <c r="F64" s="68"/>
      <c r="G64" s="68"/>
      <c r="H64" s="68"/>
    </row>
    <row r="65" spans="1:9">
      <c r="C65" s="62"/>
      <c r="D65" s="62"/>
      <c r="E65" s="62"/>
      <c r="F65" s="62"/>
      <c r="G65" s="62"/>
      <c r="H65" s="62"/>
    </row>
    <row r="66" spans="1:9">
      <c r="C66" s="62"/>
      <c r="D66" s="62"/>
      <c r="E66" s="62"/>
      <c r="F66" s="62"/>
      <c r="G66" s="62"/>
      <c r="H66" s="62"/>
    </row>
    <row r="67" spans="1:9">
      <c r="C67" s="63"/>
      <c r="D67" s="62"/>
      <c r="E67" s="63"/>
      <c r="F67" s="63"/>
      <c r="G67" s="63"/>
      <c r="H67" s="63"/>
    </row>
    <row r="68" spans="1:9">
      <c r="C68" s="52"/>
      <c r="D68" s="53"/>
      <c r="E68" s="52"/>
      <c r="F68" s="52"/>
      <c r="G68" s="53"/>
      <c r="H68" s="53"/>
    </row>
    <row r="69" spans="1:9" ht="15.75" customHeight="1">
      <c r="C69" s="52"/>
      <c r="D69" s="53"/>
      <c r="E69" s="54"/>
      <c r="F69" s="54"/>
      <c r="G69" s="55"/>
      <c r="H69" s="64"/>
    </row>
    <row r="70" spans="1:9">
      <c r="C70" s="52"/>
      <c r="D70" s="53"/>
      <c r="E70" s="54"/>
      <c r="F70" s="54"/>
      <c r="G70" s="55"/>
      <c r="H70" s="64"/>
    </row>
    <row r="71" spans="1:9">
      <c r="C71" s="52"/>
      <c r="D71" s="53"/>
      <c r="E71" s="54"/>
      <c r="F71" s="54"/>
      <c r="G71" s="55"/>
      <c r="H71" s="64"/>
    </row>
    <row r="72" spans="1:9">
      <c r="C72" s="52"/>
      <c r="D72" s="53"/>
      <c r="E72" s="54"/>
      <c r="F72" s="54"/>
      <c r="G72" s="55"/>
      <c r="H72" s="64"/>
    </row>
    <row r="73" spans="1:9" ht="15.75" hidden="1" customHeight="1">
      <c r="C73" s="52"/>
      <c r="D73" s="53"/>
      <c r="E73" s="54"/>
      <c r="F73" s="54"/>
      <c r="G73" s="55"/>
      <c r="H73" s="64"/>
    </row>
    <row r="74" spans="1:9" ht="15.75" hidden="1" customHeight="1">
      <c r="C74" s="52"/>
      <c r="D74" s="53"/>
      <c r="E74" s="54"/>
      <c r="F74" s="54"/>
      <c r="G74" s="55"/>
      <c r="H74" s="64"/>
    </row>
    <row r="75" spans="1:9">
      <c r="C75" s="90"/>
      <c r="D75" s="68"/>
      <c r="E75" s="90"/>
      <c r="F75" s="90"/>
      <c r="G75" s="61"/>
      <c r="H75" s="67"/>
    </row>
    <row r="76" spans="1:9" s="4" customFormat="1">
      <c r="A76" s="5"/>
      <c r="C76" s="90"/>
      <c r="D76" s="68"/>
      <c r="E76" s="90"/>
      <c r="F76" s="90"/>
      <c r="G76" s="61"/>
      <c r="H76" s="69"/>
      <c r="I76" s="5"/>
    </row>
    <row r="77" spans="1:9">
      <c r="C77" s="62"/>
      <c r="D77" s="62"/>
      <c r="E77" s="62"/>
      <c r="F77" s="62"/>
      <c r="G77" s="62"/>
      <c r="H77" s="62"/>
    </row>
    <row r="78" spans="1:9">
      <c r="C78" s="62"/>
      <c r="D78" s="62"/>
      <c r="E78" s="62"/>
      <c r="F78" s="62"/>
      <c r="G78" s="62"/>
      <c r="H78" s="62"/>
    </row>
    <row r="79" spans="1:9">
      <c r="C79" s="62"/>
      <c r="D79" s="62"/>
      <c r="E79" s="62"/>
      <c r="F79" s="62"/>
      <c r="G79" s="62"/>
      <c r="H79" s="62"/>
    </row>
    <row r="80" spans="1:9">
      <c r="B80" s="6" t="s">
        <v>6</v>
      </c>
      <c r="C80" s="63"/>
      <c r="D80" s="62"/>
      <c r="E80" s="63"/>
      <c r="F80" s="63"/>
      <c r="G80" s="63"/>
      <c r="H80" s="63"/>
    </row>
    <row r="81" spans="2:11">
      <c r="B81" s="11"/>
      <c r="C81" s="52"/>
      <c r="D81" s="53"/>
      <c r="E81" s="52"/>
      <c r="F81" s="52"/>
      <c r="G81" s="53"/>
      <c r="H81" s="53"/>
    </row>
    <row r="82" spans="2:11">
      <c r="B82" s="12"/>
      <c r="C82" s="52"/>
      <c r="D82" s="53"/>
      <c r="E82" s="54"/>
      <c r="F82" s="54"/>
      <c r="G82" s="55"/>
      <c r="H82" s="64"/>
    </row>
    <row r="83" spans="2:11">
      <c r="B83" s="12"/>
      <c r="C83" s="52"/>
      <c r="D83" s="53"/>
      <c r="E83" s="54"/>
      <c r="F83" s="54"/>
      <c r="G83" s="55"/>
      <c r="H83" s="64"/>
    </row>
    <row r="84" spans="2:11">
      <c r="B84" s="12"/>
      <c r="C84" s="52"/>
      <c r="D84" s="53"/>
      <c r="E84" s="54"/>
      <c r="F84" s="54"/>
      <c r="G84" s="55"/>
      <c r="H84" s="64"/>
    </row>
    <row r="85" spans="2:11">
      <c r="B85" s="12"/>
      <c r="C85" s="52"/>
      <c r="D85" s="53"/>
      <c r="E85" s="65"/>
      <c r="F85" s="54"/>
      <c r="G85" s="55"/>
      <c r="H85" s="66"/>
    </row>
    <row r="86" spans="2:11">
      <c r="B86" s="12"/>
      <c r="C86" s="52"/>
      <c r="D86" s="53"/>
      <c r="E86" s="54"/>
      <c r="F86" s="54"/>
      <c r="G86" s="55"/>
      <c r="H86" s="64"/>
    </row>
    <row r="87" spans="2:11">
      <c r="B87" s="13"/>
      <c r="C87" s="52"/>
      <c r="D87" s="53"/>
      <c r="E87" s="54"/>
      <c r="F87" s="54"/>
      <c r="G87" s="55"/>
      <c r="H87" s="56"/>
    </row>
    <row r="88" spans="2:11">
      <c r="C88" s="61"/>
      <c r="D88" s="61"/>
      <c r="E88" s="61"/>
      <c r="F88" s="61"/>
      <c r="G88" s="61"/>
      <c r="H88" s="61"/>
    </row>
    <row r="89" spans="2:11" ht="10.5" customHeight="1">
      <c r="C89" s="70"/>
      <c r="D89" s="70"/>
      <c r="E89" s="70"/>
      <c r="F89" s="70"/>
      <c r="G89" s="57"/>
      <c r="H89" s="71"/>
    </row>
    <row r="90" spans="2:11" ht="10.5" customHeight="1">
      <c r="C90" s="70"/>
      <c r="D90" s="70"/>
      <c r="E90" s="70"/>
      <c r="F90" s="70"/>
      <c r="G90" s="45"/>
      <c r="H90" s="71"/>
    </row>
    <row r="91" spans="2:11">
      <c r="C91" s="58"/>
      <c r="D91" s="59"/>
      <c r="E91" s="58"/>
      <c r="F91" s="58"/>
      <c r="G91" s="59"/>
      <c r="H91" s="59"/>
    </row>
    <row r="92" spans="2:11">
      <c r="C92" s="62"/>
      <c r="D92" s="62"/>
      <c r="E92" s="62"/>
      <c r="F92" s="62"/>
      <c r="G92" s="61"/>
      <c r="H92" s="61"/>
    </row>
    <row r="93" spans="2:11">
      <c r="C93" s="72"/>
      <c r="D93" s="72"/>
      <c r="E93" s="72"/>
      <c r="F93" s="72"/>
      <c r="G93" s="61"/>
      <c r="H93" s="61"/>
    </row>
    <row r="94" spans="2:11">
      <c r="C94" s="90"/>
      <c r="D94" s="62"/>
      <c r="E94" s="63"/>
      <c r="F94" s="63"/>
      <c r="G94" s="63"/>
      <c r="H94" s="63"/>
    </row>
    <row r="95" spans="2:11">
      <c r="C95" s="52"/>
      <c r="D95" s="53"/>
      <c r="E95" s="52"/>
      <c r="F95" s="52"/>
      <c r="G95" s="53"/>
      <c r="H95" s="53"/>
      <c r="K95" s="14"/>
    </row>
    <row r="96" spans="2:11">
      <c r="C96" s="52"/>
      <c r="D96" s="53"/>
      <c r="E96" s="54"/>
      <c r="F96" s="54"/>
      <c r="G96" s="55"/>
      <c r="H96" s="64"/>
    </row>
    <row r="97" spans="3:8">
      <c r="C97" s="52"/>
      <c r="D97" s="53"/>
      <c r="E97" s="54"/>
      <c r="F97" s="54"/>
      <c r="G97" s="55"/>
      <c r="H97" s="64"/>
    </row>
    <row r="98" spans="3:8">
      <c r="C98" s="52"/>
      <c r="D98" s="53"/>
      <c r="E98" s="54"/>
      <c r="F98" s="54"/>
      <c r="G98" s="55"/>
      <c r="H98" s="64"/>
    </row>
    <row r="99" spans="3:8">
      <c r="C99" s="52"/>
      <c r="D99" s="53"/>
      <c r="E99" s="54"/>
      <c r="F99" s="54"/>
      <c r="G99" s="55"/>
      <c r="H99" s="64"/>
    </row>
    <row r="100" spans="3:8">
      <c r="C100" s="52"/>
      <c r="D100" s="53"/>
      <c r="E100" s="54"/>
      <c r="F100" s="54"/>
      <c r="G100" s="55"/>
      <c r="H100" s="64"/>
    </row>
    <row r="101" spans="3:8">
      <c r="C101" s="52"/>
      <c r="D101" s="53"/>
      <c r="E101" s="54"/>
      <c r="F101" s="54"/>
      <c r="G101" s="55"/>
      <c r="H101" s="64"/>
    </row>
    <row r="102" spans="3:8">
      <c r="C102" s="52"/>
      <c r="D102" s="53"/>
      <c r="E102" s="54"/>
      <c r="F102" s="54"/>
      <c r="G102" s="55"/>
      <c r="H102" s="64"/>
    </row>
    <row r="103" spans="3:8">
      <c r="C103" s="61"/>
      <c r="D103" s="61"/>
      <c r="E103" s="61"/>
      <c r="F103" s="61"/>
      <c r="G103" s="61"/>
      <c r="H103" s="69"/>
    </row>
    <row r="104" spans="3:8">
      <c r="C104" s="61"/>
      <c r="D104" s="61"/>
      <c r="E104" s="61"/>
      <c r="F104" s="61"/>
      <c r="G104" s="61"/>
      <c r="H104" s="61"/>
    </row>
    <row r="105" spans="3:8">
      <c r="C105" s="62"/>
      <c r="D105" s="62"/>
      <c r="E105" s="62"/>
      <c r="F105" s="62"/>
      <c r="G105" s="62"/>
      <c r="H105" s="62"/>
    </row>
    <row r="106" spans="3:8">
      <c r="C106" s="62"/>
      <c r="D106" s="62"/>
      <c r="E106" s="62"/>
      <c r="F106" s="62"/>
      <c r="G106" s="62"/>
      <c r="H106" s="62"/>
    </row>
    <row r="107" spans="3:8">
      <c r="C107" s="62"/>
      <c r="D107" s="62"/>
      <c r="E107" s="62"/>
      <c r="F107" s="62"/>
      <c r="G107" s="62"/>
      <c r="H107" s="62"/>
    </row>
    <row r="108" spans="3:8">
      <c r="C108" s="63"/>
      <c r="D108" s="62"/>
      <c r="E108" s="63"/>
      <c r="F108" s="63"/>
      <c r="G108" s="63"/>
      <c r="H108" s="63"/>
    </row>
    <row r="109" spans="3:8">
      <c r="C109" s="52"/>
      <c r="D109" s="53"/>
      <c r="E109" s="52"/>
      <c r="F109" s="52"/>
      <c r="G109" s="53"/>
      <c r="H109" s="53"/>
    </row>
    <row r="110" spans="3:8">
      <c r="C110" s="52"/>
      <c r="D110" s="53"/>
      <c r="E110" s="54"/>
      <c r="F110" s="54"/>
      <c r="G110" s="55"/>
      <c r="H110" s="64"/>
    </row>
    <row r="111" spans="3:8">
      <c r="C111" s="52"/>
      <c r="D111" s="53"/>
      <c r="E111" s="54"/>
      <c r="F111" s="54"/>
      <c r="G111" s="55"/>
      <c r="H111" s="64"/>
    </row>
    <row r="112" spans="3:8">
      <c r="C112" s="52"/>
      <c r="D112" s="53"/>
      <c r="E112" s="54"/>
      <c r="F112" s="54"/>
      <c r="G112" s="55"/>
      <c r="H112" s="64"/>
    </row>
    <row r="113" spans="3:8">
      <c r="C113" s="52"/>
      <c r="D113" s="53"/>
      <c r="E113" s="54"/>
      <c r="F113" s="54"/>
      <c r="G113" s="55"/>
      <c r="H113" s="64"/>
    </row>
    <row r="114" spans="3:8">
      <c r="C114" s="52"/>
      <c r="D114" s="53"/>
      <c r="E114" s="54"/>
      <c r="F114" s="54"/>
      <c r="G114" s="55"/>
      <c r="H114" s="64"/>
    </row>
    <row r="115" spans="3:8">
      <c r="C115" s="52"/>
      <c r="D115" s="53"/>
      <c r="E115" s="54"/>
      <c r="F115" s="54"/>
      <c r="G115" s="55"/>
      <c r="H115" s="64"/>
    </row>
    <row r="116" spans="3:8">
      <c r="C116" s="53"/>
      <c r="D116" s="53"/>
      <c r="E116" s="53"/>
      <c r="F116" s="53"/>
      <c r="G116" s="55"/>
      <c r="H116" s="67"/>
    </row>
    <row r="117" spans="3:8">
      <c r="C117" s="61"/>
      <c r="D117" s="61"/>
      <c r="E117" s="61"/>
      <c r="F117" s="61"/>
      <c r="G117" s="61"/>
      <c r="H117" s="61"/>
    </row>
    <row r="118" spans="3:8">
      <c r="C118" s="62"/>
      <c r="D118" s="62"/>
      <c r="E118" s="62"/>
      <c r="F118" s="62"/>
      <c r="G118" s="62"/>
      <c r="H118" s="73"/>
    </row>
    <row r="119" spans="3:8">
      <c r="C119" s="62"/>
      <c r="D119" s="62"/>
      <c r="E119" s="62"/>
      <c r="F119" s="62"/>
      <c r="G119" s="62"/>
      <c r="H119" s="62"/>
    </row>
    <row r="120" spans="3:8">
      <c r="C120" s="63"/>
      <c r="D120" s="62"/>
      <c r="E120" s="63"/>
      <c r="F120" s="63"/>
      <c r="G120" s="63"/>
      <c r="H120" s="63"/>
    </row>
    <row r="121" spans="3:8">
      <c r="C121" s="52"/>
      <c r="D121" s="53"/>
      <c r="E121" s="52"/>
      <c r="F121" s="52"/>
      <c r="G121" s="53"/>
      <c r="H121" s="53"/>
    </row>
    <row r="122" spans="3:8">
      <c r="C122" s="52"/>
      <c r="D122" s="53"/>
      <c r="E122" s="54"/>
      <c r="F122" s="54"/>
      <c r="G122" s="55"/>
      <c r="H122" s="64"/>
    </row>
    <row r="123" spans="3:8">
      <c r="C123" s="52"/>
      <c r="D123" s="53"/>
      <c r="E123" s="54"/>
      <c r="F123" s="54"/>
      <c r="G123" s="55"/>
      <c r="H123" s="64"/>
    </row>
    <row r="124" spans="3:8">
      <c r="C124" s="52"/>
      <c r="D124" s="53"/>
      <c r="E124" s="54"/>
      <c r="F124" s="54"/>
      <c r="G124" s="55"/>
      <c r="H124" s="64"/>
    </row>
    <row r="125" spans="3:8">
      <c r="C125" s="52"/>
      <c r="D125" s="53"/>
      <c r="E125" s="54"/>
      <c r="F125" s="54"/>
      <c r="G125" s="55"/>
      <c r="H125" s="64"/>
    </row>
    <row r="126" spans="3:8">
      <c r="C126" s="52"/>
      <c r="D126" s="53"/>
      <c r="E126" s="54"/>
      <c r="F126" s="54"/>
      <c r="G126" s="55"/>
      <c r="H126" s="64"/>
    </row>
    <row r="127" spans="3:8">
      <c r="C127" s="52"/>
      <c r="D127" s="53"/>
      <c r="E127" s="54"/>
      <c r="F127" s="54"/>
      <c r="G127" s="55"/>
      <c r="H127" s="64"/>
    </row>
    <row r="128" spans="3:8">
      <c r="C128" s="52"/>
      <c r="D128" s="53"/>
      <c r="E128" s="54"/>
      <c r="F128" s="54"/>
      <c r="G128" s="55"/>
      <c r="H128" s="64"/>
    </row>
    <row r="129" spans="3:8">
      <c r="C129" s="53"/>
      <c r="D129" s="53"/>
      <c r="E129" s="53"/>
      <c r="F129" s="53"/>
      <c r="G129" s="55"/>
      <c r="H129" s="56"/>
    </row>
    <row r="130" spans="3:8">
      <c r="C130" s="61"/>
      <c r="D130" s="61"/>
      <c r="E130" s="61"/>
      <c r="F130" s="61"/>
      <c r="G130" s="61"/>
      <c r="H130" s="61"/>
    </row>
    <row r="131" spans="3:8">
      <c r="C131" s="62"/>
      <c r="D131" s="62"/>
      <c r="E131" s="62"/>
      <c r="F131" s="62"/>
      <c r="G131" s="62"/>
      <c r="H131" s="62"/>
    </row>
    <row r="132" spans="3:8">
      <c r="C132" s="62"/>
      <c r="D132" s="62"/>
      <c r="E132" s="62"/>
      <c r="F132" s="62"/>
      <c r="G132" s="62"/>
      <c r="H132" s="62"/>
    </row>
    <row r="133" spans="3:8">
      <c r="C133" s="63"/>
      <c r="D133" s="62"/>
      <c r="E133" s="63"/>
      <c r="F133" s="63"/>
      <c r="G133" s="63"/>
      <c r="H133" s="63"/>
    </row>
    <row r="134" spans="3:8">
      <c r="C134" s="52"/>
      <c r="D134" s="53"/>
      <c r="E134" s="52"/>
      <c r="F134" s="52"/>
      <c r="G134" s="53"/>
      <c r="H134" s="53"/>
    </row>
    <row r="135" spans="3:8">
      <c r="C135" s="52"/>
      <c r="D135" s="53"/>
      <c r="E135" s="54"/>
      <c r="F135" s="54"/>
      <c r="G135" s="55"/>
      <c r="H135" s="64"/>
    </row>
    <row r="136" spans="3:8">
      <c r="C136" s="52"/>
      <c r="D136" s="53"/>
      <c r="E136" s="54"/>
      <c r="F136" s="54"/>
      <c r="G136" s="55"/>
      <c r="H136" s="64"/>
    </row>
    <row r="137" spans="3:8">
      <c r="C137" s="52"/>
      <c r="D137" s="53"/>
      <c r="E137" s="54"/>
      <c r="F137" s="54"/>
      <c r="G137" s="55"/>
      <c r="H137" s="64"/>
    </row>
    <row r="138" spans="3:8">
      <c r="C138" s="52"/>
      <c r="D138" s="53"/>
      <c r="E138" s="54"/>
      <c r="F138" s="54"/>
      <c r="G138" s="55"/>
      <c r="H138" s="64"/>
    </row>
    <row r="139" spans="3:8">
      <c r="C139" s="52"/>
      <c r="D139" s="53"/>
      <c r="E139" s="54"/>
      <c r="F139" s="54"/>
      <c r="G139" s="55"/>
      <c r="H139" s="64"/>
    </row>
    <row r="140" spans="3:8">
      <c r="C140" s="52"/>
      <c r="D140" s="53"/>
      <c r="E140" s="54"/>
      <c r="F140" s="54"/>
      <c r="G140" s="55"/>
      <c r="H140" s="64"/>
    </row>
    <row r="141" spans="3:8">
      <c r="C141" s="52"/>
      <c r="D141" s="53"/>
      <c r="E141" s="54"/>
      <c r="F141" s="54"/>
      <c r="G141" s="55"/>
      <c r="H141" s="64"/>
    </row>
    <row r="142" spans="3:8">
      <c r="C142" s="90"/>
      <c r="D142" s="68"/>
      <c r="E142" s="90"/>
      <c r="F142" s="90"/>
      <c r="G142" s="61"/>
      <c r="H142" s="67"/>
    </row>
    <row r="143" spans="3:8">
      <c r="C143" s="61"/>
      <c r="D143" s="61"/>
      <c r="E143" s="61"/>
      <c r="F143" s="61"/>
      <c r="G143" s="61"/>
      <c r="H143" s="61"/>
    </row>
    <row r="144" spans="3:8">
      <c r="C144" s="62"/>
      <c r="D144" s="62"/>
      <c r="E144" s="62"/>
      <c r="F144" s="62"/>
      <c r="G144" s="62"/>
      <c r="H144" s="62"/>
    </row>
    <row r="145" spans="3:8">
      <c r="C145" s="62"/>
      <c r="D145" s="62"/>
      <c r="E145" s="62"/>
      <c r="F145" s="62"/>
      <c r="G145" s="62"/>
      <c r="H145" s="62"/>
    </row>
    <row r="146" spans="3:8">
      <c r="C146" s="62"/>
      <c r="D146" s="62"/>
      <c r="E146" s="62"/>
      <c r="F146" s="62"/>
      <c r="G146" s="62"/>
      <c r="H146" s="62"/>
    </row>
    <row r="147" spans="3:8">
      <c r="C147" s="63"/>
      <c r="D147" s="62"/>
      <c r="E147" s="63"/>
      <c r="F147" s="63"/>
      <c r="G147" s="63"/>
      <c r="H147" s="63"/>
    </row>
    <row r="148" spans="3:8">
      <c r="C148" s="52"/>
      <c r="D148" s="53"/>
      <c r="E148" s="52"/>
      <c r="F148" s="52"/>
      <c r="G148" s="53"/>
      <c r="H148" s="53"/>
    </row>
    <row r="149" spans="3:8">
      <c r="C149" s="52"/>
      <c r="D149" s="53"/>
      <c r="E149" s="54"/>
      <c r="F149" s="54"/>
      <c r="G149" s="55"/>
      <c r="H149" s="64"/>
    </row>
    <row r="150" spans="3:8">
      <c r="C150" s="52"/>
      <c r="D150" s="53"/>
      <c r="E150" s="54"/>
      <c r="F150" s="54"/>
      <c r="G150" s="55"/>
      <c r="H150" s="64"/>
    </row>
    <row r="151" spans="3:8">
      <c r="C151" s="52"/>
      <c r="D151" s="53"/>
      <c r="E151" s="54"/>
      <c r="F151" s="54"/>
      <c r="G151" s="55"/>
      <c r="H151" s="64"/>
    </row>
    <row r="152" spans="3:8">
      <c r="C152" s="52"/>
      <c r="D152" s="53"/>
      <c r="E152" s="54"/>
      <c r="F152" s="54"/>
      <c r="G152" s="55"/>
      <c r="H152" s="64"/>
    </row>
    <row r="153" spans="3:8">
      <c r="C153" s="52"/>
      <c r="D153" s="53"/>
      <c r="E153" s="54"/>
      <c r="F153" s="54"/>
      <c r="G153" s="55"/>
      <c r="H153" s="64"/>
    </row>
    <row r="154" spans="3:8">
      <c r="C154" s="52"/>
      <c r="D154" s="53"/>
      <c r="E154" s="54"/>
      <c r="F154" s="54"/>
      <c r="G154" s="55"/>
      <c r="H154" s="64"/>
    </row>
    <row r="155" spans="3:8">
      <c r="C155" s="53"/>
      <c r="D155" s="53"/>
      <c r="E155" s="53"/>
      <c r="F155" s="53"/>
      <c r="G155" s="55"/>
      <c r="H155" s="56"/>
    </row>
    <row r="156" spans="3:8">
      <c r="C156" s="61"/>
      <c r="D156" s="61"/>
      <c r="E156" s="61"/>
      <c r="F156" s="61"/>
      <c r="G156" s="61"/>
      <c r="H156" s="61"/>
    </row>
    <row r="157" spans="3:8">
      <c r="C157" s="62"/>
      <c r="D157" s="62"/>
      <c r="E157" s="62"/>
      <c r="F157" s="62"/>
      <c r="G157" s="62"/>
      <c r="H157" s="62"/>
    </row>
    <row r="158" spans="3:8">
      <c r="C158" s="62"/>
      <c r="D158" s="62"/>
      <c r="E158" s="62"/>
      <c r="F158" s="62"/>
      <c r="G158" s="62"/>
      <c r="H158" s="62"/>
    </row>
    <row r="159" spans="3:8">
      <c r="C159" s="63"/>
      <c r="D159" s="62"/>
      <c r="E159" s="63"/>
      <c r="F159" s="63"/>
      <c r="G159" s="63"/>
      <c r="H159" s="63"/>
    </row>
    <row r="160" spans="3:8">
      <c r="C160" s="52"/>
      <c r="D160" s="53"/>
      <c r="E160" s="52"/>
      <c r="F160" s="52"/>
      <c r="G160" s="53"/>
      <c r="H160" s="53"/>
    </row>
    <row r="161" spans="3:8">
      <c r="C161" s="52"/>
      <c r="D161" s="53"/>
      <c r="E161" s="54"/>
      <c r="F161" s="54"/>
      <c r="G161" s="55"/>
      <c r="H161" s="64"/>
    </row>
    <row r="162" spans="3:8">
      <c r="C162" s="52"/>
      <c r="D162" s="53"/>
      <c r="E162" s="54"/>
      <c r="F162" s="54"/>
      <c r="G162" s="55"/>
      <c r="H162" s="64"/>
    </row>
    <row r="163" spans="3:8">
      <c r="C163" s="52"/>
      <c r="D163" s="53"/>
      <c r="E163" s="54"/>
      <c r="F163" s="54"/>
      <c r="G163" s="55"/>
      <c r="H163" s="64"/>
    </row>
    <row r="164" spans="3:8">
      <c r="C164" s="52"/>
      <c r="D164" s="53"/>
      <c r="E164" s="54"/>
      <c r="F164" s="54"/>
      <c r="G164" s="55"/>
      <c r="H164" s="64"/>
    </row>
    <row r="165" spans="3:8">
      <c r="C165" s="52"/>
      <c r="D165" s="53"/>
      <c r="E165" s="54"/>
      <c r="F165" s="54"/>
      <c r="G165" s="55"/>
      <c r="H165" s="64"/>
    </row>
    <row r="166" spans="3:8">
      <c r="C166" s="53"/>
      <c r="D166" s="53"/>
      <c r="E166" s="53"/>
      <c r="F166" s="53"/>
      <c r="G166" s="55"/>
      <c r="H166" s="56"/>
    </row>
    <row r="167" spans="3:8">
      <c r="C167" s="61"/>
      <c r="D167" s="61"/>
      <c r="E167" s="61"/>
      <c r="F167" s="61"/>
      <c r="G167" s="61"/>
      <c r="H167" s="61"/>
    </row>
    <row r="168" spans="3:8">
      <c r="C168" s="62"/>
      <c r="D168" s="62"/>
      <c r="E168" s="62"/>
      <c r="F168" s="62"/>
      <c r="G168" s="62"/>
      <c r="H168" s="62"/>
    </row>
    <row r="169" spans="3:8">
      <c r="C169" s="62"/>
      <c r="D169" s="62"/>
      <c r="E169" s="62"/>
      <c r="F169" s="62"/>
      <c r="G169" s="62"/>
      <c r="H169" s="62"/>
    </row>
    <row r="170" spans="3:8">
      <c r="C170" s="63"/>
      <c r="D170" s="62"/>
      <c r="E170" s="63"/>
      <c r="F170" s="63"/>
      <c r="G170" s="63"/>
      <c r="H170" s="63"/>
    </row>
    <row r="171" spans="3:8">
      <c r="C171" s="52"/>
      <c r="D171" s="53"/>
      <c r="E171" s="52"/>
      <c r="F171" s="52"/>
      <c r="G171" s="53"/>
      <c r="H171" s="53"/>
    </row>
    <row r="172" spans="3:8">
      <c r="C172" s="52"/>
      <c r="D172" s="53"/>
      <c r="E172" s="54"/>
      <c r="F172" s="54"/>
      <c r="G172" s="55"/>
      <c r="H172" s="64"/>
    </row>
    <row r="173" spans="3:8">
      <c r="C173" s="52"/>
      <c r="D173" s="53"/>
      <c r="E173" s="54"/>
      <c r="F173" s="54"/>
      <c r="G173" s="55"/>
      <c r="H173" s="64"/>
    </row>
    <row r="174" spans="3:8">
      <c r="C174" s="52"/>
      <c r="D174" s="53"/>
      <c r="E174" s="54"/>
      <c r="F174" s="54"/>
      <c r="G174" s="55"/>
      <c r="H174" s="64"/>
    </row>
    <row r="175" spans="3:8">
      <c r="C175" s="52"/>
      <c r="D175" s="53"/>
      <c r="E175" s="54"/>
      <c r="F175" s="54"/>
      <c r="G175" s="55"/>
      <c r="H175" s="64"/>
    </row>
    <row r="176" spans="3:8">
      <c r="C176" s="52"/>
      <c r="D176" s="53"/>
      <c r="E176" s="54"/>
      <c r="F176" s="54"/>
      <c r="G176" s="55"/>
      <c r="H176" s="64"/>
    </row>
    <row r="177" spans="3:8">
      <c r="C177" s="52"/>
      <c r="D177" s="53"/>
      <c r="E177" s="54"/>
      <c r="F177" s="54"/>
      <c r="G177" s="55"/>
      <c r="H177" s="64"/>
    </row>
    <row r="178" spans="3:8">
      <c r="C178" s="61"/>
      <c r="D178" s="61"/>
      <c r="E178" s="61"/>
      <c r="F178" s="61"/>
      <c r="G178" s="61"/>
      <c r="H178" s="67"/>
    </row>
    <row r="179" spans="3:8">
      <c r="C179" s="61"/>
      <c r="D179" s="61"/>
      <c r="E179" s="61"/>
      <c r="F179" s="61"/>
      <c r="G179" s="61"/>
      <c r="H179" s="61"/>
    </row>
    <row r="180" spans="3:8" ht="10.5" customHeight="1">
      <c r="C180" s="132"/>
      <c r="D180" s="132"/>
      <c r="E180" s="132"/>
      <c r="F180" s="132"/>
      <c r="G180" s="57"/>
      <c r="H180" s="133"/>
    </row>
    <row r="181" spans="3:8" ht="10.5" customHeight="1">
      <c r="C181" s="132"/>
      <c r="D181" s="132"/>
      <c r="E181" s="132"/>
      <c r="F181" s="132"/>
      <c r="G181" s="45"/>
      <c r="H181" s="133"/>
    </row>
    <row r="182" spans="3:8" ht="10.5" customHeight="1">
      <c r="C182" s="134"/>
      <c r="D182" s="134"/>
      <c r="E182" s="134"/>
      <c r="F182" s="134"/>
      <c r="G182" s="134"/>
      <c r="H182" s="134"/>
    </row>
    <row r="183" spans="3:8" ht="10.5" customHeight="1">
      <c r="C183" s="134"/>
      <c r="D183" s="134"/>
      <c r="E183" s="134"/>
      <c r="F183" s="134"/>
      <c r="G183" s="134"/>
      <c r="H183" s="134"/>
    </row>
    <row r="184" spans="3:8" ht="10.5" customHeight="1">
      <c r="C184" s="134"/>
      <c r="D184" s="134"/>
      <c r="E184" s="134"/>
      <c r="F184" s="134"/>
      <c r="G184" s="134"/>
      <c r="H184" s="134"/>
    </row>
    <row r="185" spans="3:8" ht="10.5" customHeight="1">
      <c r="C185" s="134"/>
      <c r="D185" s="134"/>
      <c r="E185" s="134"/>
      <c r="F185" s="134"/>
      <c r="G185" s="134"/>
      <c r="H185" s="134"/>
    </row>
    <row r="186" spans="3:8" ht="10.5" customHeight="1">
      <c r="C186" s="134"/>
      <c r="D186" s="134"/>
      <c r="E186" s="134"/>
      <c r="F186" s="134"/>
      <c r="G186" s="134"/>
      <c r="H186" s="134"/>
    </row>
    <row r="187" spans="3:8" ht="10.5" customHeight="1">
      <c r="C187" s="134"/>
      <c r="D187" s="134"/>
      <c r="E187" s="134"/>
      <c r="F187" s="134"/>
      <c r="G187" s="134"/>
      <c r="H187" s="134"/>
    </row>
    <row r="188" spans="3:8" ht="10.5" customHeight="1">
      <c r="C188" s="132"/>
      <c r="D188" s="132"/>
      <c r="E188" s="132"/>
      <c r="F188" s="132"/>
      <c r="G188" s="57"/>
      <c r="H188" s="133"/>
    </row>
    <row r="189" spans="3:8" ht="10.5" customHeight="1">
      <c r="C189" s="132"/>
      <c r="D189" s="132"/>
      <c r="E189" s="132"/>
      <c r="F189" s="132"/>
      <c r="G189" s="45"/>
      <c r="H189" s="133"/>
    </row>
    <row r="190" spans="3:8" ht="10.5" customHeight="1">
      <c r="C190" s="132"/>
      <c r="D190" s="132"/>
      <c r="E190" s="132"/>
      <c r="F190" s="132"/>
      <c r="G190" s="57"/>
      <c r="H190" s="133"/>
    </row>
    <row r="191" spans="3:8" ht="10.5" customHeight="1">
      <c r="C191" s="132"/>
      <c r="D191" s="132"/>
      <c r="E191" s="132"/>
      <c r="F191" s="132"/>
      <c r="G191" s="45"/>
      <c r="H191" s="133"/>
    </row>
    <row r="192" spans="3:8">
      <c r="C192" s="132"/>
      <c r="D192" s="132"/>
      <c r="E192" s="132"/>
      <c r="F192" s="132"/>
      <c r="H192" s="133"/>
    </row>
    <row r="193" spans="3:8">
      <c r="C193" s="132"/>
      <c r="D193" s="132"/>
      <c r="E193" s="132"/>
      <c r="F193" s="132"/>
      <c r="H193" s="133"/>
    </row>
    <row r="194" spans="3:8">
      <c r="C194" s="132"/>
      <c r="D194" s="132"/>
      <c r="E194" s="132"/>
      <c r="F194" s="132"/>
      <c r="H194" s="133"/>
    </row>
    <row r="195" spans="3:8">
      <c r="C195" s="132"/>
      <c r="D195" s="132"/>
      <c r="E195" s="132"/>
      <c r="F195" s="132"/>
      <c r="H195" s="133"/>
    </row>
    <row r="196" spans="3:8">
      <c r="C196" s="132"/>
      <c r="D196" s="132"/>
      <c r="E196" s="132"/>
      <c r="F196" s="132"/>
      <c r="H196" s="133"/>
    </row>
    <row r="197" spans="3:8">
      <c r="C197" s="132"/>
      <c r="D197" s="132"/>
      <c r="E197" s="132"/>
      <c r="F197" s="132"/>
      <c r="H197" s="133"/>
    </row>
    <row r="199" spans="3:8">
      <c r="C199" s="134"/>
      <c r="D199" s="134"/>
      <c r="E199" s="134"/>
      <c r="F199" s="134"/>
      <c r="G199" s="134"/>
      <c r="H199" s="134"/>
    </row>
    <row r="200" spans="3:8">
      <c r="C200" s="134"/>
      <c r="D200" s="134"/>
      <c r="E200" s="134"/>
      <c r="F200" s="134"/>
      <c r="G200" s="134"/>
      <c r="H200" s="134"/>
    </row>
    <row r="201" spans="3:8">
      <c r="C201" s="132"/>
      <c r="D201" s="132"/>
      <c r="E201" s="132"/>
      <c r="F201" s="132"/>
      <c r="G201" s="57"/>
      <c r="H201" s="133"/>
    </row>
    <row r="202" spans="3:8">
      <c r="C202" s="132"/>
      <c r="D202" s="132"/>
      <c r="E202" s="132"/>
      <c r="F202" s="132"/>
      <c r="G202" s="45"/>
      <c r="H202" s="133"/>
    </row>
    <row r="203" spans="3:8">
      <c r="C203" s="132"/>
      <c r="D203" s="132"/>
      <c r="E203" s="132"/>
      <c r="F203" s="132"/>
      <c r="G203" s="57"/>
      <c r="H203" s="133"/>
    </row>
    <row r="204" spans="3:8">
      <c r="C204" s="132"/>
      <c r="D204" s="132"/>
      <c r="E204" s="132"/>
      <c r="F204" s="132"/>
      <c r="G204" s="45"/>
      <c r="H204" s="133"/>
    </row>
    <row r="205" spans="3:8">
      <c r="C205" s="132"/>
      <c r="D205" s="132"/>
      <c r="E205" s="132"/>
      <c r="F205" s="132"/>
      <c r="H205" s="133"/>
    </row>
    <row r="206" spans="3:8">
      <c r="C206" s="132"/>
      <c r="D206" s="132"/>
      <c r="E206" s="132"/>
      <c r="F206" s="132"/>
      <c r="H206" s="133"/>
    </row>
    <row r="207" spans="3:8">
      <c r="C207" s="132"/>
      <c r="D207" s="132"/>
      <c r="E207" s="132"/>
      <c r="F207" s="132"/>
      <c r="H207" s="133"/>
    </row>
    <row r="208" spans="3:8">
      <c r="C208" s="132"/>
      <c r="D208" s="132"/>
      <c r="E208" s="132"/>
      <c r="F208" s="132"/>
      <c r="H208" s="133"/>
    </row>
    <row r="209" spans="3:8">
      <c r="C209" s="132"/>
      <c r="D209" s="132"/>
      <c r="E209" s="132"/>
      <c r="F209" s="132"/>
      <c r="H209" s="133"/>
    </row>
    <row r="210" spans="3:8">
      <c r="C210" s="132"/>
      <c r="D210" s="132"/>
      <c r="E210" s="132"/>
      <c r="F210" s="132"/>
      <c r="H210" s="133"/>
    </row>
    <row r="213" spans="3:8">
      <c r="C213" s="135"/>
      <c r="D213" s="135"/>
      <c r="E213" s="135"/>
      <c r="F213" s="135"/>
      <c r="G213" s="135"/>
      <c r="H213" s="135"/>
    </row>
    <row r="214" spans="3:8">
      <c r="C214" s="136"/>
      <c r="D214" s="136"/>
      <c r="E214" s="136"/>
      <c r="F214" s="136"/>
      <c r="G214" s="62"/>
      <c r="H214" s="62"/>
    </row>
    <row r="215" spans="3:8">
      <c r="C215" s="136"/>
      <c r="D215" s="136"/>
      <c r="E215" s="136"/>
      <c r="F215" s="136"/>
      <c r="G215" s="62"/>
      <c r="H215" s="62"/>
    </row>
    <row r="216" spans="3:8">
      <c r="C216" s="63"/>
      <c r="D216" s="62"/>
      <c r="E216" s="63"/>
      <c r="F216" s="63"/>
      <c r="G216" s="63"/>
      <c r="H216" s="63"/>
    </row>
    <row r="217" spans="3:8">
      <c r="C217" s="52"/>
      <c r="D217" s="53"/>
      <c r="E217" s="52"/>
      <c r="F217" s="52"/>
      <c r="G217" s="53"/>
      <c r="H217" s="53"/>
    </row>
    <row r="218" spans="3:8">
      <c r="C218" s="52"/>
      <c r="D218" s="53"/>
      <c r="E218" s="54"/>
      <c r="F218" s="54"/>
      <c r="G218" s="55"/>
      <c r="H218" s="64"/>
    </row>
    <row r="219" spans="3:8">
      <c r="C219" s="52"/>
      <c r="D219" s="53"/>
      <c r="E219" s="54"/>
      <c r="F219" s="54"/>
      <c r="G219" s="55"/>
      <c r="H219" s="64"/>
    </row>
    <row r="220" spans="3:8">
      <c r="C220" s="52"/>
      <c r="D220" s="53"/>
      <c r="E220" s="54"/>
      <c r="F220" s="54"/>
      <c r="G220" s="55"/>
      <c r="H220" s="64"/>
    </row>
    <row r="221" spans="3:8">
      <c r="C221" s="52"/>
      <c r="D221" s="53"/>
      <c r="E221" s="54"/>
      <c r="F221" s="54"/>
      <c r="G221" s="55"/>
      <c r="H221" s="64"/>
    </row>
    <row r="222" spans="3:8">
      <c r="C222" s="52"/>
      <c r="D222" s="53"/>
      <c r="E222" s="54"/>
      <c r="F222" s="54"/>
      <c r="G222" s="55"/>
      <c r="H222" s="64"/>
    </row>
    <row r="223" spans="3:8">
      <c r="C223" s="52"/>
      <c r="D223" s="53"/>
      <c r="E223" s="54"/>
      <c r="F223" s="54"/>
      <c r="G223" s="55"/>
      <c r="H223" s="64"/>
    </row>
    <row r="224" spans="3:8">
      <c r="C224" s="52"/>
      <c r="D224" s="53"/>
      <c r="E224" s="54"/>
      <c r="F224" s="54"/>
      <c r="G224" s="55"/>
      <c r="H224" s="64"/>
    </row>
    <row r="225" spans="3:8">
      <c r="C225" s="52"/>
      <c r="D225" s="53"/>
      <c r="E225" s="54"/>
      <c r="F225" s="54"/>
      <c r="G225" s="55"/>
      <c r="H225" s="64"/>
    </row>
    <row r="226" spans="3:8">
      <c r="C226" s="52"/>
      <c r="D226" s="53"/>
      <c r="E226" s="54"/>
      <c r="F226" s="54"/>
      <c r="G226" s="55"/>
      <c r="H226" s="64"/>
    </row>
    <row r="227" spans="3:8">
      <c r="C227" s="52"/>
      <c r="D227" s="53"/>
      <c r="E227" s="54"/>
      <c r="F227" s="54"/>
      <c r="G227" s="55"/>
      <c r="H227" s="64"/>
    </row>
    <row r="228" spans="3:8">
      <c r="C228" s="52"/>
      <c r="D228" s="53"/>
      <c r="E228" s="54"/>
      <c r="F228" s="54"/>
      <c r="G228" s="55"/>
      <c r="H228" s="64"/>
    </row>
    <row r="229" spans="3:8">
      <c r="C229" s="135"/>
      <c r="D229" s="135"/>
      <c r="E229" s="135"/>
      <c r="F229" s="135"/>
      <c r="G229" s="61"/>
      <c r="H229" s="67"/>
    </row>
    <row r="230" spans="3:8">
      <c r="C230" s="135"/>
      <c r="D230" s="135"/>
      <c r="E230" s="135"/>
      <c r="F230" s="135"/>
      <c r="G230" s="135"/>
      <c r="H230" s="135"/>
    </row>
    <row r="231" spans="3:8">
      <c r="C231" s="44"/>
      <c r="D231" s="44"/>
      <c r="E231" s="44"/>
      <c r="F231" s="44"/>
      <c r="G231" s="57"/>
      <c r="H231" s="44"/>
    </row>
    <row r="232" spans="3:8">
      <c r="C232" s="44"/>
      <c r="D232" s="44"/>
      <c r="E232" s="44"/>
      <c r="F232" s="44"/>
      <c r="G232" s="45"/>
      <c r="H232" s="44"/>
    </row>
  </sheetData>
  <mergeCells count="55">
    <mergeCell ref="C16:G16"/>
    <mergeCell ref="C35:H35"/>
    <mergeCell ref="C38:G38"/>
    <mergeCell ref="C2:H2"/>
    <mergeCell ref="C3:D3"/>
    <mergeCell ref="C4:H4"/>
    <mergeCell ref="C12:G12"/>
    <mergeCell ref="C13:H13"/>
    <mergeCell ref="C44:G44"/>
    <mergeCell ref="C17:H17"/>
    <mergeCell ref="C23:G23"/>
    <mergeCell ref="C24:H24"/>
    <mergeCell ref="C29:G29"/>
    <mergeCell ref="C30:H30"/>
    <mergeCell ref="C34:G34"/>
    <mergeCell ref="C39:H39"/>
    <mergeCell ref="C41:G41"/>
    <mergeCell ref="C42:H42"/>
    <mergeCell ref="C180:F181"/>
    <mergeCell ref="H180:H181"/>
    <mergeCell ref="C45:H45"/>
    <mergeCell ref="C47:G47"/>
    <mergeCell ref="C48:H48"/>
    <mergeCell ref="C50:G50"/>
    <mergeCell ref="C51:H51"/>
    <mergeCell ref="C53:G53"/>
    <mergeCell ref="C55:H57"/>
    <mergeCell ref="C182:H185"/>
    <mergeCell ref="C186:H187"/>
    <mergeCell ref="C188:F189"/>
    <mergeCell ref="H188:H189"/>
    <mergeCell ref="C190:F191"/>
    <mergeCell ref="H190:H191"/>
    <mergeCell ref="C205:F206"/>
    <mergeCell ref="H205:H206"/>
    <mergeCell ref="C192:F193"/>
    <mergeCell ref="H192:H193"/>
    <mergeCell ref="C194:F195"/>
    <mergeCell ref="H194:H195"/>
    <mergeCell ref="C196:F197"/>
    <mergeCell ref="H196:H197"/>
    <mergeCell ref="C199:H200"/>
    <mergeCell ref="C201:F202"/>
    <mergeCell ref="H201:H202"/>
    <mergeCell ref="C203:F204"/>
    <mergeCell ref="H203:H204"/>
    <mergeCell ref="C215:F215"/>
    <mergeCell ref="C229:F229"/>
    <mergeCell ref="C230:H230"/>
    <mergeCell ref="C207:F208"/>
    <mergeCell ref="H207:H208"/>
    <mergeCell ref="C209:F210"/>
    <mergeCell ref="H209:H210"/>
    <mergeCell ref="C213:H213"/>
    <mergeCell ref="C214:F214"/>
  </mergeCells>
  <pageMargins left="0.7" right="0.7" top="0.75" bottom="0.75" header="0.3" footer="0.3"/>
  <pageSetup scale="73" orientation="portrait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240"/>
  <sheetViews>
    <sheetView zoomScale="55" zoomScaleNormal="55" zoomScaleSheetLayoutView="85" workbookViewId="0">
      <selection activeCell="D57" sqref="D57"/>
    </sheetView>
  </sheetViews>
  <sheetFormatPr baseColWidth="10" defaultColWidth="11.42578125" defaultRowHeight="15.75"/>
  <cols>
    <col min="1" max="1" width="2.85546875" style="5" customWidth="1"/>
    <col min="2" max="2" width="0" style="1" hidden="1" customWidth="1"/>
    <col min="3" max="3" width="8.140625" style="3" customWidth="1"/>
    <col min="4" max="4" width="105.7109375" style="2" customWidth="1"/>
    <col min="5" max="6" width="20.7109375" style="3" customWidth="1"/>
    <col min="7" max="8" width="20.7109375" style="1" customWidth="1"/>
    <col min="9" max="9" width="8.85546875" style="5" customWidth="1"/>
    <col min="10" max="10" width="11.42578125" style="1"/>
    <col min="11" max="11" width="16" style="1" bestFit="1" customWidth="1"/>
    <col min="12" max="12" width="22.85546875" style="1" customWidth="1"/>
    <col min="13" max="13" width="12.140625" style="1" customWidth="1"/>
    <col min="14" max="14" width="11.28515625" style="1" customWidth="1"/>
    <col min="15" max="15" width="30.5703125" style="1" customWidth="1"/>
    <col min="16" max="16384" width="11.42578125" style="1"/>
  </cols>
  <sheetData>
    <row r="1" spans="1:9" s="5" customFormat="1">
      <c r="C1" s="15"/>
      <c r="D1" s="16"/>
      <c r="E1" s="15"/>
      <c r="F1" s="15"/>
    </row>
    <row r="2" spans="1:9" ht="25.5" customHeight="1">
      <c r="C2" s="126" t="s">
        <v>126</v>
      </c>
      <c r="D2" s="127"/>
      <c r="E2" s="127"/>
      <c r="F2" s="127"/>
      <c r="G2" s="127"/>
      <c r="H2" s="128"/>
    </row>
    <row r="3" spans="1:9" ht="25.5" customHeight="1">
      <c r="C3" s="147" t="s">
        <v>25</v>
      </c>
      <c r="D3" s="148"/>
      <c r="E3" s="88" t="s">
        <v>7</v>
      </c>
      <c r="F3" s="88" t="s">
        <v>6</v>
      </c>
      <c r="G3" s="89" t="s">
        <v>8</v>
      </c>
      <c r="H3" s="88" t="s">
        <v>19</v>
      </c>
    </row>
    <row r="4" spans="1:9" s="77" customFormat="1" ht="20.100000000000001" customHeight="1">
      <c r="A4" s="76"/>
      <c r="B4" s="78" t="s">
        <v>6</v>
      </c>
      <c r="C4" s="137" t="s">
        <v>12</v>
      </c>
      <c r="D4" s="138"/>
      <c r="E4" s="138"/>
      <c r="F4" s="138"/>
      <c r="G4" s="138"/>
      <c r="H4" s="139"/>
      <c r="I4" s="76"/>
    </row>
    <row r="5" spans="1:9" ht="16.5" hidden="1" customHeight="1" thickBot="1">
      <c r="B5" s="7"/>
      <c r="C5" s="17"/>
      <c r="D5" s="27" t="s">
        <v>4</v>
      </c>
      <c r="E5" s="28" t="s">
        <v>1</v>
      </c>
      <c r="F5" s="28"/>
      <c r="G5" s="29"/>
      <c r="H5" s="30"/>
    </row>
    <row r="6" spans="1:9" ht="16.5" hidden="1" customHeight="1" thickBot="1">
      <c r="B6" s="8"/>
      <c r="C6" s="18"/>
      <c r="D6" s="31" t="s">
        <v>0</v>
      </c>
      <c r="E6" s="32" t="s">
        <v>1</v>
      </c>
      <c r="F6" s="32"/>
      <c r="G6" s="33"/>
      <c r="H6" s="34"/>
    </row>
    <row r="7" spans="1:9" ht="16.5" hidden="1" customHeight="1" thickBot="1">
      <c r="B7" s="9"/>
      <c r="C7" s="19"/>
      <c r="D7" s="35" t="s">
        <v>2</v>
      </c>
      <c r="E7" s="36" t="s">
        <v>1</v>
      </c>
      <c r="F7" s="36"/>
      <c r="G7" s="37"/>
      <c r="H7" s="38"/>
    </row>
    <row r="8" spans="1:9" hidden="1">
      <c r="B8" s="10"/>
      <c r="C8" s="20"/>
      <c r="D8" s="39" t="s">
        <v>5</v>
      </c>
      <c r="E8" s="20" t="s">
        <v>1</v>
      </c>
      <c r="F8" s="20"/>
      <c r="G8" s="21"/>
      <c r="H8" s="22"/>
    </row>
    <row r="9" spans="1:9" hidden="1">
      <c r="B9" s="11"/>
      <c r="C9" s="23"/>
      <c r="D9" s="24"/>
      <c r="E9" s="23"/>
      <c r="F9" s="23"/>
      <c r="G9" s="25"/>
      <c r="H9" s="24"/>
    </row>
    <row r="10" spans="1:9">
      <c r="B10" s="12"/>
      <c r="C10" s="75">
        <v>1</v>
      </c>
      <c r="D10" s="47" t="s">
        <v>13</v>
      </c>
      <c r="E10" s="48">
        <f>40</f>
        <v>40</v>
      </c>
      <c r="F10" s="46" t="s">
        <v>22</v>
      </c>
      <c r="G10" s="87"/>
      <c r="H10" s="74">
        <f>E10*G10</f>
        <v>0</v>
      </c>
    </row>
    <row r="11" spans="1:9" ht="20.100000000000001" customHeight="1">
      <c r="B11" s="12"/>
      <c r="C11" s="149"/>
      <c r="D11" s="149"/>
      <c r="E11" s="149"/>
      <c r="F11" s="149"/>
      <c r="G11" s="149"/>
      <c r="H11" s="86">
        <f>SUM(H10:H10)</f>
        <v>0</v>
      </c>
    </row>
    <row r="12" spans="1:9" s="77" customFormat="1" ht="20.100000000000001" customHeight="1">
      <c r="A12" s="76"/>
      <c r="B12" s="12"/>
      <c r="C12" s="137" t="s">
        <v>15</v>
      </c>
      <c r="D12" s="138"/>
      <c r="E12" s="138"/>
      <c r="F12" s="138"/>
      <c r="G12" s="138"/>
      <c r="H12" s="139"/>
      <c r="I12" s="76"/>
    </row>
    <row r="13" spans="1:9" ht="15.75" customHeight="1">
      <c r="B13" s="12"/>
      <c r="C13" s="75">
        <v>1</v>
      </c>
      <c r="D13" s="47" t="s">
        <v>200</v>
      </c>
      <c r="E13" s="48">
        <f>E10*0.6*0.75</f>
        <v>18</v>
      </c>
      <c r="F13" s="46" t="s">
        <v>17</v>
      </c>
      <c r="G13" s="87"/>
      <c r="H13" s="74">
        <f>E13*G13</f>
        <v>0</v>
      </c>
    </row>
    <row r="14" spans="1:9">
      <c r="B14" s="12"/>
      <c r="C14" s="75">
        <v>2</v>
      </c>
      <c r="D14" s="47" t="s">
        <v>119</v>
      </c>
      <c r="E14" s="48">
        <f>E13-(0.2*E10)</f>
        <v>10</v>
      </c>
      <c r="F14" s="46" t="s">
        <v>17</v>
      </c>
      <c r="G14" s="87"/>
      <c r="H14" s="74">
        <f>E14*G14</f>
        <v>0</v>
      </c>
    </row>
    <row r="15" spans="1:9" ht="20.100000000000001" customHeight="1">
      <c r="B15" s="12"/>
      <c r="C15" s="140" t="s">
        <v>32</v>
      </c>
      <c r="D15" s="140"/>
      <c r="E15" s="140"/>
      <c r="F15" s="140"/>
      <c r="G15" s="140"/>
      <c r="H15" s="86">
        <f>SUM(H13:H14)</f>
        <v>0</v>
      </c>
    </row>
    <row r="16" spans="1:9" s="77" customFormat="1" ht="20.100000000000001" customHeight="1">
      <c r="A16" s="76"/>
      <c r="B16" s="12"/>
      <c r="C16" s="137" t="s">
        <v>16</v>
      </c>
      <c r="D16" s="138"/>
      <c r="E16" s="138"/>
      <c r="F16" s="138"/>
      <c r="G16" s="138"/>
      <c r="H16" s="139"/>
      <c r="I16" s="76"/>
    </row>
    <row r="17" spans="1:29" ht="30">
      <c r="B17" s="12"/>
      <c r="C17" s="75">
        <v>1</v>
      </c>
      <c r="D17" s="49" t="s">
        <v>227</v>
      </c>
      <c r="E17" s="48">
        <f>40+4</f>
        <v>44</v>
      </c>
      <c r="F17" s="46" t="s">
        <v>22</v>
      </c>
      <c r="G17" s="87"/>
      <c r="H17" s="74">
        <f>E17*G17</f>
        <v>0</v>
      </c>
    </row>
    <row r="18" spans="1:29" ht="30" customHeight="1">
      <c r="B18" s="12"/>
      <c r="C18" s="75">
        <v>2</v>
      </c>
      <c r="D18" s="47" t="s">
        <v>120</v>
      </c>
      <c r="E18" s="48">
        <f>(E17*0.6)</f>
        <v>26.4</v>
      </c>
      <c r="F18" s="46" t="s">
        <v>10</v>
      </c>
      <c r="G18" s="87">
        <f>'CONCHA ACUSTICA'!G19</f>
        <v>0</v>
      </c>
      <c r="H18" s="74">
        <f t="shared" ref="H18:H19" si="0">E18*G18</f>
        <v>0</v>
      </c>
    </row>
    <row r="19" spans="1:29" ht="30" customHeight="1">
      <c r="B19" s="12"/>
      <c r="C19" s="75">
        <v>3</v>
      </c>
      <c r="D19" s="47" t="s">
        <v>202</v>
      </c>
      <c r="E19" s="48">
        <f>E17</f>
        <v>44</v>
      </c>
      <c r="F19" s="46" t="s">
        <v>22</v>
      </c>
      <c r="G19" s="87"/>
      <c r="H19" s="74">
        <f t="shared" si="0"/>
        <v>0</v>
      </c>
    </row>
    <row r="20" spans="1:29" ht="20.100000000000001" customHeight="1">
      <c r="B20" s="12"/>
      <c r="C20" s="140" t="s">
        <v>32</v>
      </c>
      <c r="D20" s="140"/>
      <c r="E20" s="140"/>
      <c r="F20" s="140"/>
      <c r="G20" s="140"/>
      <c r="H20" s="86">
        <f>SUM(H17:H19)</f>
        <v>0</v>
      </c>
    </row>
    <row r="21" spans="1:29" ht="20.100000000000001" customHeight="1">
      <c r="C21" s="137" t="s">
        <v>57</v>
      </c>
      <c r="D21" s="138"/>
      <c r="E21" s="138"/>
      <c r="F21" s="138"/>
      <c r="G21" s="138"/>
      <c r="H21" s="139"/>
    </row>
    <row r="22" spans="1:29" ht="20.100000000000001" customHeight="1">
      <c r="C22" s="75">
        <v>1</v>
      </c>
      <c r="D22" s="49" t="s">
        <v>110</v>
      </c>
      <c r="E22" s="48">
        <f>E23*0.1</f>
        <v>4</v>
      </c>
      <c r="F22" s="46" t="s">
        <v>17</v>
      </c>
      <c r="G22" s="87"/>
      <c r="H22" s="74">
        <f>E22*G22</f>
        <v>0</v>
      </c>
    </row>
    <row r="23" spans="1:29" ht="20.100000000000001" customHeight="1">
      <c r="C23" s="75">
        <v>2</v>
      </c>
      <c r="D23" s="49" t="s">
        <v>61</v>
      </c>
      <c r="E23" s="48">
        <v>40</v>
      </c>
      <c r="F23" s="46" t="s">
        <v>10</v>
      </c>
      <c r="G23" s="87"/>
      <c r="H23" s="74">
        <f t="shared" ref="H23" si="1">E23*G23</f>
        <v>0</v>
      </c>
    </row>
    <row r="24" spans="1:29" ht="20.100000000000001" customHeight="1">
      <c r="C24" s="140" t="s">
        <v>32</v>
      </c>
      <c r="D24" s="140"/>
      <c r="E24" s="140"/>
      <c r="F24" s="140"/>
      <c r="G24" s="140"/>
      <c r="H24" s="86">
        <f>SUM(H22:H23)</f>
        <v>0</v>
      </c>
    </row>
    <row r="25" spans="1:29" ht="20.100000000000001" customHeight="1">
      <c r="C25" s="137" t="s">
        <v>37</v>
      </c>
      <c r="D25" s="138"/>
      <c r="E25" s="138"/>
      <c r="F25" s="138"/>
      <c r="G25" s="138"/>
      <c r="H25" s="139"/>
    </row>
    <row r="26" spans="1:29" s="5" customFormat="1" ht="31.5" customHeight="1">
      <c r="B26" s="1"/>
      <c r="C26" s="75">
        <v>1</v>
      </c>
      <c r="D26" s="47" t="s">
        <v>204</v>
      </c>
      <c r="E26" s="80">
        <f>10*8</f>
        <v>80</v>
      </c>
      <c r="F26" s="46" t="s">
        <v>34</v>
      </c>
      <c r="G26" s="87"/>
      <c r="H26" s="74">
        <f t="shared" ref="H26:H27" si="2">E26*G26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s="5" customFormat="1" ht="31.5" customHeight="1">
      <c r="B27" s="1"/>
      <c r="C27" s="75">
        <v>2</v>
      </c>
      <c r="D27" s="47" t="s">
        <v>205</v>
      </c>
      <c r="E27" s="80">
        <f>(16+20)*3.28084</f>
        <v>118.11024</v>
      </c>
      <c r="F27" s="46" t="s">
        <v>34</v>
      </c>
      <c r="G27" s="87">
        <f>G26</f>
        <v>0</v>
      </c>
      <c r="H27" s="74">
        <f t="shared" si="2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s="5" customFormat="1" ht="20.100000000000001" customHeight="1">
      <c r="B28" s="1"/>
      <c r="C28" s="140" t="s">
        <v>32</v>
      </c>
      <c r="D28" s="140"/>
      <c r="E28" s="140"/>
      <c r="F28" s="140"/>
      <c r="G28" s="140"/>
      <c r="H28" s="86">
        <f>SUM(H26:H27)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s="5" customFormat="1">
      <c r="B29" s="1"/>
      <c r="C29" s="137" t="s">
        <v>26</v>
      </c>
      <c r="D29" s="138"/>
      <c r="E29" s="138"/>
      <c r="F29" s="138"/>
      <c r="G29" s="138"/>
      <c r="H29" s="13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s="5" customFormat="1" ht="30">
      <c r="B30" s="1"/>
      <c r="C30" s="79">
        <v>1</v>
      </c>
      <c r="D30" s="49" t="s">
        <v>166</v>
      </c>
      <c r="E30" s="81">
        <f>(40*3)-(2.1+12.32)</f>
        <v>105.58</v>
      </c>
      <c r="F30" s="46" t="s">
        <v>10</v>
      </c>
      <c r="G30" s="87"/>
      <c r="H30" s="74">
        <f>E30*G30</f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s="5" customFormat="1" ht="20.100000000000001" customHeight="1">
      <c r="B31" s="1"/>
      <c r="C31" s="141" t="s">
        <v>32</v>
      </c>
      <c r="D31" s="142"/>
      <c r="E31" s="142"/>
      <c r="F31" s="142"/>
      <c r="G31" s="143"/>
      <c r="H31" s="86">
        <f>SUM(H30:H30)</f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s="77" customFormat="1" ht="20.100000000000001" customHeight="1">
      <c r="A32" s="76"/>
      <c r="C32" s="137" t="s">
        <v>18</v>
      </c>
      <c r="D32" s="138"/>
      <c r="E32" s="138"/>
      <c r="F32" s="138"/>
      <c r="G32" s="138"/>
      <c r="H32" s="139"/>
      <c r="I32" s="76"/>
    </row>
    <row r="33" spans="1:29" ht="30" customHeight="1">
      <c r="C33" s="75">
        <v>1</v>
      </c>
      <c r="D33" s="47" t="s">
        <v>39</v>
      </c>
      <c r="E33" s="82">
        <v>1</v>
      </c>
      <c r="F33" s="46" t="s">
        <v>27</v>
      </c>
      <c r="G33" s="87"/>
      <c r="H33" s="74">
        <f t="shared" ref="H33:H34" si="3">E33*G33</f>
        <v>0</v>
      </c>
    </row>
    <row r="34" spans="1:29" s="4" customFormat="1" ht="30" customHeight="1">
      <c r="A34" s="5"/>
      <c r="C34" s="75">
        <v>2</v>
      </c>
      <c r="D34" s="47" t="s">
        <v>169</v>
      </c>
      <c r="E34" s="82">
        <f>E23</f>
        <v>40</v>
      </c>
      <c r="F34" s="46" t="s">
        <v>10</v>
      </c>
      <c r="G34" s="87"/>
      <c r="H34" s="74">
        <f t="shared" si="3"/>
        <v>0</v>
      </c>
      <c r="I34" s="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s="4" customFormat="1" ht="20.100000000000001" customHeight="1">
      <c r="A35" s="5"/>
      <c r="C35" s="140" t="s">
        <v>32</v>
      </c>
      <c r="D35" s="140"/>
      <c r="E35" s="140"/>
      <c r="F35" s="140"/>
      <c r="G35" s="140"/>
      <c r="H35" s="86">
        <f>SUM(H33:H34)</f>
        <v>0</v>
      </c>
      <c r="I35" s="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s="77" customFormat="1" ht="20.100000000000001" customHeight="1">
      <c r="A36" s="76"/>
      <c r="C36" s="137" t="s">
        <v>125</v>
      </c>
      <c r="D36" s="138"/>
      <c r="E36" s="138"/>
      <c r="F36" s="138"/>
      <c r="G36" s="138"/>
      <c r="H36" s="139"/>
      <c r="I36" s="76"/>
    </row>
    <row r="37" spans="1:29" s="77" customFormat="1" ht="30" customHeight="1">
      <c r="A37" s="76"/>
      <c r="C37" s="75">
        <v>1</v>
      </c>
      <c r="D37" s="47" t="s">
        <v>124</v>
      </c>
      <c r="E37" s="82">
        <v>61.98</v>
      </c>
      <c r="F37" s="46" t="s">
        <v>10</v>
      </c>
      <c r="G37" s="87"/>
      <c r="H37" s="74">
        <f>E37*G37</f>
        <v>0</v>
      </c>
      <c r="I37" s="76"/>
    </row>
    <row r="38" spans="1:29" s="77" customFormat="1" ht="30" customHeight="1">
      <c r="A38" s="76"/>
      <c r="C38" s="75">
        <v>2</v>
      </c>
      <c r="D38" s="47" t="s">
        <v>175</v>
      </c>
      <c r="E38" s="82">
        <f>E37</f>
        <v>61.98</v>
      </c>
      <c r="F38" s="46" t="s">
        <v>10</v>
      </c>
      <c r="G38" s="87"/>
      <c r="H38" s="74">
        <f>E38*G38</f>
        <v>0</v>
      </c>
      <c r="I38" s="76"/>
    </row>
    <row r="39" spans="1:29" s="77" customFormat="1" ht="20.100000000000001" customHeight="1">
      <c r="A39" s="76"/>
      <c r="C39" s="140" t="s">
        <v>32</v>
      </c>
      <c r="D39" s="140"/>
      <c r="E39" s="140"/>
      <c r="F39" s="140"/>
      <c r="G39" s="140"/>
      <c r="H39" s="86">
        <f>SUM(H37:H38)</f>
        <v>0</v>
      </c>
      <c r="I39" s="76"/>
    </row>
    <row r="40" spans="1:29" s="77" customFormat="1" ht="20.100000000000001" customHeight="1">
      <c r="A40" s="76"/>
      <c r="C40" s="137" t="s">
        <v>20</v>
      </c>
      <c r="D40" s="138"/>
      <c r="E40" s="138"/>
      <c r="F40" s="138"/>
      <c r="G40" s="138"/>
      <c r="H40" s="139"/>
      <c r="I40" s="76"/>
    </row>
    <row r="41" spans="1:29" ht="30.75">
      <c r="C41" s="75">
        <v>1</v>
      </c>
      <c r="D41" s="50" t="s">
        <v>206</v>
      </c>
      <c r="E41" s="115">
        <v>7</v>
      </c>
      <c r="F41" s="46" t="s">
        <v>9</v>
      </c>
      <c r="G41" s="87"/>
      <c r="H41" s="74">
        <f>E41*G41</f>
        <v>0</v>
      </c>
    </row>
    <row r="42" spans="1:29" ht="30.75">
      <c r="C42" s="75">
        <v>2</v>
      </c>
      <c r="D42" s="50" t="s">
        <v>207</v>
      </c>
      <c r="E42" s="115">
        <v>2</v>
      </c>
      <c r="F42" s="46" t="s">
        <v>9</v>
      </c>
      <c r="G42" s="87"/>
      <c r="H42" s="74">
        <f t="shared" ref="H42:H48" si="4">E42*G42</f>
        <v>0</v>
      </c>
    </row>
    <row r="43" spans="1:29" ht="30">
      <c r="C43" s="75">
        <v>3</v>
      </c>
      <c r="D43" s="85" t="s">
        <v>208</v>
      </c>
      <c r="E43" s="115">
        <v>4</v>
      </c>
      <c r="F43" s="46" t="s">
        <v>9</v>
      </c>
      <c r="G43" s="87"/>
      <c r="H43" s="74">
        <f t="shared" si="4"/>
        <v>0</v>
      </c>
    </row>
    <row r="44" spans="1:29" ht="30">
      <c r="C44" s="75">
        <v>4</v>
      </c>
      <c r="D44" s="85" t="s">
        <v>209</v>
      </c>
      <c r="E44" s="115">
        <v>1</v>
      </c>
      <c r="F44" s="46" t="s">
        <v>9</v>
      </c>
      <c r="G44" s="87"/>
      <c r="H44" s="74">
        <f t="shared" si="4"/>
        <v>0</v>
      </c>
    </row>
    <row r="45" spans="1:29" ht="30">
      <c r="C45" s="75">
        <v>5</v>
      </c>
      <c r="D45" s="85" t="s">
        <v>210</v>
      </c>
      <c r="E45" s="115">
        <v>2</v>
      </c>
      <c r="F45" s="46" t="s">
        <v>9</v>
      </c>
      <c r="G45" s="87"/>
      <c r="H45" s="74">
        <f t="shared" si="4"/>
        <v>0</v>
      </c>
    </row>
    <row r="46" spans="1:29" ht="30">
      <c r="C46" s="75">
        <v>6</v>
      </c>
      <c r="D46" s="85" t="s">
        <v>211</v>
      </c>
      <c r="E46" s="115">
        <v>13</v>
      </c>
      <c r="F46" s="46" t="s">
        <v>9</v>
      </c>
      <c r="G46" s="87"/>
      <c r="H46" s="74">
        <f t="shared" si="4"/>
        <v>0</v>
      </c>
    </row>
    <row r="47" spans="1:29">
      <c r="C47" s="75">
        <v>7</v>
      </c>
      <c r="D47" s="85" t="s">
        <v>185</v>
      </c>
      <c r="E47" s="115">
        <v>1</v>
      </c>
      <c r="F47" s="46" t="s">
        <v>9</v>
      </c>
      <c r="G47" s="87"/>
      <c r="H47" s="74">
        <f t="shared" si="4"/>
        <v>0</v>
      </c>
    </row>
    <row r="48" spans="1:29" ht="30">
      <c r="C48" s="75">
        <v>8</v>
      </c>
      <c r="D48" s="85" t="s">
        <v>212</v>
      </c>
      <c r="E48" s="115">
        <v>1</v>
      </c>
      <c r="F48" s="46" t="s">
        <v>9</v>
      </c>
      <c r="G48" s="87"/>
      <c r="H48" s="74">
        <f t="shared" si="4"/>
        <v>0</v>
      </c>
    </row>
    <row r="49" spans="1:29" ht="20.100000000000001" customHeight="1">
      <c r="C49" s="140" t="s">
        <v>32</v>
      </c>
      <c r="D49" s="140"/>
      <c r="E49" s="140"/>
      <c r="F49" s="140"/>
      <c r="G49" s="140"/>
      <c r="H49" s="86">
        <f>SUM(H41:H48)</f>
        <v>0</v>
      </c>
    </row>
    <row r="50" spans="1:29" s="77" customFormat="1" ht="20.100000000000001" customHeight="1">
      <c r="A50" s="76"/>
      <c r="C50" s="137" t="s">
        <v>21</v>
      </c>
      <c r="D50" s="138"/>
      <c r="E50" s="138"/>
      <c r="F50" s="138"/>
      <c r="G50" s="138"/>
      <c r="H50" s="139"/>
      <c r="I50" s="76"/>
    </row>
    <row r="51" spans="1:29">
      <c r="C51" s="75">
        <v>1</v>
      </c>
      <c r="D51" s="49" t="s">
        <v>188</v>
      </c>
      <c r="E51" s="115">
        <v>8</v>
      </c>
      <c r="F51" s="51" t="s">
        <v>22</v>
      </c>
      <c r="G51" s="87"/>
      <c r="H51" s="74">
        <f>E51*G51</f>
        <v>0</v>
      </c>
    </row>
    <row r="52" spans="1:29">
      <c r="C52" s="75">
        <v>2</v>
      </c>
      <c r="D52" s="49" t="s">
        <v>189</v>
      </c>
      <c r="E52" s="115">
        <v>6</v>
      </c>
      <c r="F52" s="51" t="s">
        <v>22</v>
      </c>
      <c r="G52" s="87"/>
      <c r="H52" s="74">
        <f>E52*G52</f>
        <v>0</v>
      </c>
    </row>
    <row r="53" spans="1:29" ht="20.100000000000001" customHeight="1">
      <c r="C53" s="140" t="s">
        <v>32</v>
      </c>
      <c r="D53" s="140"/>
      <c r="E53" s="140"/>
      <c r="F53" s="140"/>
      <c r="G53" s="140"/>
      <c r="H53" s="86">
        <f>SUM(H51:H52)</f>
        <v>0</v>
      </c>
    </row>
    <row r="54" spans="1:29" s="77" customFormat="1" ht="20.100000000000001" customHeight="1">
      <c r="A54" s="76"/>
      <c r="C54" s="144" t="s">
        <v>31</v>
      </c>
      <c r="D54" s="145"/>
      <c r="E54" s="145"/>
      <c r="F54" s="145"/>
      <c r="G54" s="145"/>
      <c r="H54" s="146"/>
      <c r="I54" s="76"/>
    </row>
    <row r="55" spans="1:29" ht="30" customHeight="1">
      <c r="C55" s="75">
        <v>1</v>
      </c>
      <c r="D55" s="50" t="s">
        <v>213</v>
      </c>
      <c r="E55" s="82">
        <v>4</v>
      </c>
      <c r="F55" s="81" t="s">
        <v>9</v>
      </c>
      <c r="G55" s="83"/>
      <c r="H55" s="74">
        <f>E55*G55</f>
        <v>0</v>
      </c>
    </row>
    <row r="56" spans="1:29" ht="30" customHeight="1">
      <c r="C56" s="75">
        <v>2</v>
      </c>
      <c r="D56" s="50" t="s">
        <v>30</v>
      </c>
      <c r="E56" s="82">
        <v>2</v>
      </c>
      <c r="F56" s="81" t="s">
        <v>9</v>
      </c>
      <c r="G56" s="83"/>
      <c r="H56" s="74">
        <f>E56*G56</f>
        <v>0</v>
      </c>
    </row>
    <row r="57" spans="1:29" ht="30" customHeight="1">
      <c r="C57" s="75">
        <v>3</v>
      </c>
      <c r="D57" s="50" t="s">
        <v>228</v>
      </c>
      <c r="E57" s="82">
        <v>1</v>
      </c>
      <c r="F57" s="81" t="s">
        <v>9</v>
      </c>
      <c r="G57" s="87"/>
      <c r="H57" s="74">
        <f t="shared" ref="H57" si="5">E57*G57</f>
        <v>0</v>
      </c>
    </row>
    <row r="58" spans="1:29" ht="20.100000000000001" customHeight="1">
      <c r="C58" s="140" t="s">
        <v>32</v>
      </c>
      <c r="D58" s="140"/>
      <c r="E58" s="140"/>
      <c r="F58" s="140"/>
      <c r="G58" s="140"/>
      <c r="H58" s="86">
        <f>SUM(H55:H57)</f>
        <v>0</v>
      </c>
    </row>
    <row r="59" spans="1:29" s="77" customFormat="1" ht="20.100000000000001" customHeight="1">
      <c r="A59" s="76"/>
      <c r="C59" s="120"/>
      <c r="D59" s="121"/>
      <c r="E59" s="121"/>
      <c r="F59" s="121"/>
      <c r="G59" s="121"/>
      <c r="H59" s="122"/>
      <c r="I59" s="76"/>
    </row>
    <row r="60" spans="1:29">
      <c r="C60" s="52"/>
      <c r="D60" s="53"/>
      <c r="E60" s="54"/>
      <c r="F60" s="54"/>
      <c r="G60" s="55"/>
      <c r="H60" s="67"/>
    </row>
    <row r="61" spans="1:29" ht="30" customHeight="1">
      <c r="C61" s="123" t="s">
        <v>11</v>
      </c>
      <c r="D61" s="124"/>
      <c r="E61" s="124"/>
      <c r="F61" s="124"/>
      <c r="G61" s="125"/>
      <c r="H61" s="111">
        <f>H58+H53+H49+H39+H35+H31+H20+H15+H11+H28+H24</f>
        <v>0</v>
      </c>
    </row>
    <row r="62" spans="1:29">
      <c r="C62" s="62"/>
      <c r="D62" s="62"/>
      <c r="E62" s="62"/>
      <c r="F62" s="62"/>
      <c r="G62" s="61"/>
      <c r="H62" s="61"/>
    </row>
    <row r="63" spans="1:29" s="5" customFormat="1">
      <c r="B63" s="1"/>
      <c r="C63" s="63"/>
      <c r="D63" s="62"/>
      <c r="E63" s="63"/>
      <c r="F63" s="63"/>
      <c r="G63" s="63"/>
      <c r="H63" s="6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s="5" customFormat="1">
      <c r="B64" s="1"/>
      <c r="C64" s="52"/>
      <c r="D64" s="53"/>
      <c r="E64" s="52"/>
      <c r="F64" s="52"/>
      <c r="G64" s="53"/>
      <c r="H64" s="5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 s="5" customFormat="1">
      <c r="B65" s="1"/>
      <c r="C65" s="52"/>
      <c r="D65" s="53"/>
      <c r="E65" s="54"/>
      <c r="F65" s="54"/>
      <c r="G65" s="55"/>
      <c r="H65" s="6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 s="5" customFormat="1">
      <c r="B66" s="1"/>
      <c r="C66" s="52"/>
      <c r="D66" s="53"/>
      <c r="E66" s="54"/>
      <c r="F66" s="54"/>
      <c r="G66" s="55"/>
      <c r="H66" s="6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 s="5" customFormat="1">
      <c r="B67" s="1"/>
      <c r="C67" s="52"/>
      <c r="D67" s="53"/>
      <c r="E67" s="54"/>
      <c r="F67" s="54"/>
      <c r="G67" s="55"/>
      <c r="H67" s="6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 s="5" customFormat="1">
      <c r="B68" s="1"/>
      <c r="C68" s="52"/>
      <c r="D68" s="53"/>
      <c r="E68" s="54"/>
      <c r="F68" s="54"/>
      <c r="G68" s="55"/>
      <c r="H68" s="6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 s="5" customFormat="1">
      <c r="B69" s="1"/>
      <c r="C69" s="52"/>
      <c r="D69" s="53"/>
      <c r="E69" s="54"/>
      <c r="F69" s="54"/>
      <c r="G69" s="55"/>
      <c r="H69" s="6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 s="5" customFormat="1" ht="15.75" hidden="1" customHeight="1">
      <c r="B70" s="1"/>
      <c r="C70" s="52"/>
      <c r="D70" s="53"/>
      <c r="E70" s="54"/>
      <c r="F70" s="54"/>
      <c r="G70" s="55"/>
      <c r="H70" s="6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 s="5" customFormat="1">
      <c r="B71" s="1"/>
      <c r="C71" s="52"/>
      <c r="D71" s="53"/>
      <c r="E71" s="54"/>
      <c r="F71" s="54"/>
      <c r="G71" s="55"/>
      <c r="H71" s="5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 s="5" customFormat="1">
      <c r="B72" s="1"/>
      <c r="C72" s="68"/>
      <c r="D72" s="68"/>
      <c r="E72" s="68"/>
      <c r="F72" s="68"/>
      <c r="G72" s="68"/>
      <c r="H72" s="68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 s="5" customFormat="1">
      <c r="B73" s="1"/>
      <c r="C73" s="62"/>
      <c r="D73" s="62"/>
      <c r="E73" s="62"/>
      <c r="F73" s="62"/>
      <c r="G73" s="62"/>
      <c r="H73" s="6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 s="5" customFormat="1">
      <c r="B74" s="1"/>
      <c r="C74" s="62"/>
      <c r="D74" s="62"/>
      <c r="E74" s="62"/>
      <c r="F74" s="62"/>
      <c r="G74" s="62"/>
      <c r="H74" s="6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 s="5" customFormat="1">
      <c r="B75" s="1"/>
      <c r="C75" s="63"/>
      <c r="D75" s="62"/>
      <c r="E75" s="63"/>
      <c r="F75" s="63"/>
      <c r="G75" s="63"/>
      <c r="H75" s="6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 s="5" customFormat="1">
      <c r="B76" s="1"/>
      <c r="C76" s="52"/>
      <c r="D76" s="53"/>
      <c r="E76" s="52"/>
      <c r="F76" s="52"/>
      <c r="G76" s="53"/>
      <c r="H76" s="5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 s="5" customFormat="1" ht="15.75" customHeight="1">
      <c r="B77" s="1"/>
      <c r="C77" s="52"/>
      <c r="D77" s="53"/>
      <c r="E77" s="54"/>
      <c r="F77" s="54"/>
      <c r="G77" s="55"/>
      <c r="H77" s="6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 s="5" customFormat="1">
      <c r="B78" s="1"/>
      <c r="C78" s="52"/>
      <c r="D78" s="53"/>
      <c r="E78" s="54"/>
      <c r="F78" s="54"/>
      <c r="G78" s="55"/>
      <c r="H78" s="6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>
      <c r="C79" s="52"/>
      <c r="D79" s="53"/>
      <c r="E79" s="54"/>
      <c r="F79" s="54"/>
      <c r="G79" s="55"/>
      <c r="H79" s="64"/>
    </row>
    <row r="80" spans="2:29">
      <c r="C80" s="52"/>
      <c r="D80" s="53"/>
      <c r="E80" s="54"/>
      <c r="F80" s="54"/>
      <c r="G80" s="55"/>
      <c r="H80" s="64"/>
    </row>
    <row r="81" spans="1:9" ht="15.75" hidden="1" customHeight="1">
      <c r="C81" s="52"/>
      <c r="D81" s="53"/>
      <c r="E81" s="54"/>
      <c r="F81" s="54"/>
      <c r="G81" s="55"/>
      <c r="H81" s="64"/>
    </row>
    <row r="82" spans="1:9" ht="15.75" hidden="1" customHeight="1">
      <c r="C82" s="52"/>
      <c r="D82" s="53"/>
      <c r="E82" s="54"/>
      <c r="F82" s="54"/>
      <c r="G82" s="55"/>
      <c r="H82" s="64"/>
    </row>
    <row r="83" spans="1:9">
      <c r="C83" s="104"/>
      <c r="D83" s="68"/>
      <c r="E83" s="104"/>
      <c r="F83" s="104"/>
      <c r="G83" s="61"/>
      <c r="H83" s="67"/>
    </row>
    <row r="84" spans="1:9" s="4" customFormat="1">
      <c r="A84" s="5"/>
      <c r="C84" s="104"/>
      <c r="D84" s="68"/>
      <c r="E84" s="104"/>
      <c r="F84" s="104"/>
      <c r="G84" s="61"/>
      <c r="H84" s="69"/>
      <c r="I84" s="5"/>
    </row>
    <row r="85" spans="1:9">
      <c r="C85" s="62"/>
      <c r="D85" s="62"/>
      <c r="E85" s="62"/>
      <c r="F85" s="62"/>
      <c r="G85" s="62"/>
      <c r="H85" s="62"/>
    </row>
    <row r="86" spans="1:9">
      <c r="C86" s="62"/>
      <c r="D86" s="62"/>
      <c r="E86" s="62"/>
      <c r="F86" s="62"/>
      <c r="G86" s="62"/>
      <c r="H86" s="62"/>
    </row>
    <row r="87" spans="1:9">
      <c r="C87" s="62"/>
      <c r="D87" s="62"/>
      <c r="E87" s="62"/>
      <c r="F87" s="62"/>
      <c r="G87" s="62"/>
      <c r="H87" s="62"/>
    </row>
    <row r="88" spans="1:9">
      <c r="B88" s="6" t="s">
        <v>6</v>
      </c>
      <c r="C88" s="63"/>
      <c r="D88" s="62"/>
      <c r="E88" s="63"/>
      <c r="F88" s="63"/>
      <c r="G88" s="63"/>
      <c r="H88" s="63"/>
    </row>
    <row r="89" spans="1:9">
      <c r="B89" s="11"/>
      <c r="C89" s="52"/>
      <c r="D89" s="53"/>
      <c r="E89" s="52"/>
      <c r="F89" s="52"/>
      <c r="G89" s="53"/>
      <c r="H89" s="53"/>
    </row>
    <row r="90" spans="1:9">
      <c r="B90" s="12"/>
      <c r="C90" s="52"/>
      <c r="D90" s="53"/>
      <c r="E90" s="54"/>
      <c r="F90" s="54"/>
      <c r="G90" s="55"/>
      <c r="H90" s="64"/>
    </row>
    <row r="91" spans="1:9">
      <c r="B91" s="12"/>
      <c r="C91" s="52"/>
      <c r="D91" s="53"/>
      <c r="E91" s="54"/>
      <c r="F91" s="54"/>
      <c r="G91" s="55"/>
      <c r="H91" s="64"/>
    </row>
    <row r="92" spans="1:9">
      <c r="B92" s="12"/>
      <c r="C92" s="52"/>
      <c r="D92" s="53"/>
      <c r="E92" s="54"/>
      <c r="F92" s="54"/>
      <c r="G92" s="55"/>
      <c r="H92" s="64"/>
    </row>
    <row r="93" spans="1:9">
      <c r="B93" s="12"/>
      <c r="C93" s="52"/>
      <c r="D93" s="53"/>
      <c r="E93" s="65"/>
      <c r="F93" s="54"/>
      <c r="G93" s="55"/>
      <c r="H93" s="66"/>
    </row>
    <row r="94" spans="1:9">
      <c r="B94" s="12"/>
      <c r="C94" s="52"/>
      <c r="D94" s="53"/>
      <c r="E94" s="54"/>
      <c r="F94" s="54"/>
      <c r="G94" s="55"/>
      <c r="H94" s="64"/>
    </row>
    <row r="95" spans="1:9">
      <c r="B95" s="13"/>
      <c r="C95" s="52"/>
      <c r="D95" s="53"/>
      <c r="E95" s="54"/>
      <c r="F95" s="54"/>
      <c r="G95" s="55"/>
      <c r="H95" s="56"/>
    </row>
    <row r="96" spans="1:9">
      <c r="C96" s="61"/>
      <c r="D96" s="61"/>
      <c r="E96" s="61"/>
      <c r="F96" s="61"/>
      <c r="G96" s="61"/>
      <c r="H96" s="61"/>
    </row>
    <row r="97" spans="2:29" ht="10.5" customHeight="1">
      <c r="C97" s="70"/>
      <c r="D97" s="70"/>
      <c r="E97" s="70"/>
      <c r="F97" s="70"/>
      <c r="G97" s="57"/>
      <c r="H97" s="71"/>
    </row>
    <row r="98" spans="2:29" ht="10.5" customHeight="1">
      <c r="C98" s="70"/>
      <c r="D98" s="70"/>
      <c r="E98" s="70"/>
      <c r="F98" s="70"/>
      <c r="G98" s="45"/>
      <c r="H98" s="71"/>
    </row>
    <row r="99" spans="2:29">
      <c r="C99" s="58"/>
      <c r="D99" s="59"/>
      <c r="E99" s="58"/>
      <c r="F99" s="58"/>
      <c r="G99" s="59"/>
      <c r="H99" s="59"/>
    </row>
    <row r="100" spans="2:29">
      <c r="C100" s="62"/>
      <c r="D100" s="62"/>
      <c r="E100" s="62"/>
      <c r="F100" s="62"/>
      <c r="G100" s="61"/>
      <c r="H100" s="61"/>
    </row>
    <row r="101" spans="2:29">
      <c r="C101" s="72"/>
      <c r="D101" s="72"/>
      <c r="E101" s="72"/>
      <c r="F101" s="72"/>
      <c r="G101" s="61"/>
      <c r="H101" s="61"/>
    </row>
    <row r="102" spans="2:29">
      <c r="C102" s="104"/>
      <c r="D102" s="62"/>
      <c r="E102" s="63"/>
      <c r="F102" s="63"/>
      <c r="G102" s="63"/>
      <c r="H102" s="63"/>
    </row>
    <row r="103" spans="2:29">
      <c r="C103" s="52"/>
      <c r="D103" s="53"/>
      <c r="E103" s="52"/>
      <c r="F103" s="52"/>
      <c r="G103" s="53"/>
      <c r="H103" s="53"/>
      <c r="K103" s="14"/>
    </row>
    <row r="104" spans="2:29">
      <c r="C104" s="52"/>
      <c r="D104" s="53"/>
      <c r="E104" s="54"/>
      <c r="F104" s="54"/>
      <c r="G104" s="55"/>
      <c r="H104" s="64"/>
    </row>
    <row r="105" spans="2:29">
      <c r="C105" s="52"/>
      <c r="D105" s="53"/>
      <c r="E105" s="54"/>
      <c r="F105" s="54"/>
      <c r="G105" s="55"/>
      <c r="H105" s="64"/>
    </row>
    <row r="106" spans="2:29">
      <c r="C106" s="52"/>
      <c r="D106" s="53"/>
      <c r="E106" s="54"/>
      <c r="F106" s="54"/>
      <c r="G106" s="55"/>
      <c r="H106" s="64"/>
    </row>
    <row r="107" spans="2:29">
      <c r="C107" s="52"/>
      <c r="D107" s="53"/>
      <c r="E107" s="54"/>
      <c r="F107" s="54"/>
      <c r="G107" s="55"/>
      <c r="H107" s="64"/>
    </row>
    <row r="108" spans="2:29">
      <c r="C108" s="52"/>
      <c r="D108" s="53"/>
      <c r="E108" s="54"/>
      <c r="F108" s="54"/>
      <c r="G108" s="55"/>
      <c r="H108" s="64"/>
    </row>
    <row r="109" spans="2:29">
      <c r="C109" s="52"/>
      <c r="D109" s="53"/>
      <c r="E109" s="54"/>
      <c r="F109" s="54"/>
      <c r="G109" s="55"/>
      <c r="H109" s="64"/>
    </row>
    <row r="110" spans="2:29">
      <c r="C110" s="52"/>
      <c r="D110" s="53"/>
      <c r="E110" s="54"/>
      <c r="F110" s="54"/>
      <c r="G110" s="55"/>
      <c r="H110" s="64"/>
    </row>
    <row r="111" spans="2:29" s="5" customFormat="1">
      <c r="B111" s="1"/>
      <c r="C111" s="61"/>
      <c r="D111" s="61"/>
      <c r="E111" s="61"/>
      <c r="F111" s="61"/>
      <c r="G111" s="61"/>
      <c r="H111" s="69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 s="5" customFormat="1">
      <c r="B112" s="1"/>
      <c r="C112" s="61"/>
      <c r="D112" s="61"/>
      <c r="E112" s="61"/>
      <c r="F112" s="61"/>
      <c r="G112" s="61"/>
      <c r="H112" s="6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 s="5" customFormat="1">
      <c r="B113" s="1"/>
      <c r="C113" s="62"/>
      <c r="D113" s="62"/>
      <c r="E113" s="62"/>
      <c r="F113" s="62"/>
      <c r="G113" s="62"/>
      <c r="H113" s="6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 s="5" customFormat="1">
      <c r="B114" s="1"/>
      <c r="C114" s="62"/>
      <c r="D114" s="62"/>
      <c r="E114" s="62"/>
      <c r="F114" s="62"/>
      <c r="G114" s="62"/>
      <c r="H114" s="6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 s="5" customFormat="1">
      <c r="B115" s="1"/>
      <c r="C115" s="62"/>
      <c r="D115" s="62"/>
      <c r="E115" s="62"/>
      <c r="F115" s="62"/>
      <c r="G115" s="62"/>
      <c r="H115" s="6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 s="5" customFormat="1">
      <c r="B116" s="1"/>
      <c r="C116" s="63"/>
      <c r="D116" s="62"/>
      <c r="E116" s="63"/>
      <c r="F116" s="63"/>
      <c r="G116" s="63"/>
      <c r="H116" s="6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 s="5" customFormat="1">
      <c r="B117" s="1"/>
      <c r="C117" s="52"/>
      <c r="D117" s="53"/>
      <c r="E117" s="52"/>
      <c r="F117" s="52"/>
      <c r="G117" s="53"/>
      <c r="H117" s="5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 s="5" customFormat="1">
      <c r="B118" s="1"/>
      <c r="C118" s="52"/>
      <c r="D118" s="53"/>
      <c r="E118" s="54"/>
      <c r="F118" s="54"/>
      <c r="G118" s="55"/>
      <c r="H118" s="6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 s="5" customFormat="1">
      <c r="B119" s="1"/>
      <c r="C119" s="52"/>
      <c r="D119" s="53"/>
      <c r="E119" s="54"/>
      <c r="F119" s="54"/>
      <c r="G119" s="55"/>
      <c r="H119" s="6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 s="5" customFormat="1">
      <c r="B120" s="1"/>
      <c r="C120" s="52"/>
      <c r="D120" s="53"/>
      <c r="E120" s="54"/>
      <c r="F120" s="54"/>
      <c r="G120" s="55"/>
      <c r="H120" s="6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 s="5" customFormat="1">
      <c r="B121" s="1"/>
      <c r="C121" s="52"/>
      <c r="D121" s="53"/>
      <c r="E121" s="54"/>
      <c r="F121" s="54"/>
      <c r="G121" s="55"/>
      <c r="H121" s="6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 s="5" customFormat="1">
      <c r="B122" s="1"/>
      <c r="C122" s="52"/>
      <c r="D122" s="53"/>
      <c r="E122" s="54"/>
      <c r="F122" s="54"/>
      <c r="G122" s="55"/>
      <c r="H122" s="6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 s="5" customFormat="1">
      <c r="B123" s="1"/>
      <c r="C123" s="52"/>
      <c r="D123" s="53"/>
      <c r="E123" s="54"/>
      <c r="F123" s="54"/>
      <c r="G123" s="55"/>
      <c r="H123" s="6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 s="5" customFormat="1">
      <c r="B124" s="1"/>
      <c r="C124" s="53"/>
      <c r="D124" s="53"/>
      <c r="E124" s="53"/>
      <c r="F124" s="53"/>
      <c r="G124" s="55"/>
      <c r="H124" s="6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 s="5" customFormat="1">
      <c r="B125" s="1"/>
      <c r="C125" s="61"/>
      <c r="D125" s="61"/>
      <c r="E125" s="61"/>
      <c r="F125" s="61"/>
      <c r="G125" s="61"/>
      <c r="H125" s="6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 s="5" customFormat="1">
      <c r="B126" s="1"/>
      <c r="C126" s="62"/>
      <c r="D126" s="62"/>
      <c r="E126" s="62"/>
      <c r="F126" s="62"/>
      <c r="G126" s="62"/>
      <c r="H126" s="7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 s="5" customFormat="1">
      <c r="B127" s="1"/>
      <c r="C127" s="62"/>
      <c r="D127" s="62"/>
      <c r="E127" s="62"/>
      <c r="F127" s="62"/>
      <c r="G127" s="62"/>
      <c r="H127" s="6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 s="5" customFormat="1">
      <c r="B128" s="1"/>
      <c r="C128" s="63"/>
      <c r="D128" s="62"/>
      <c r="E128" s="63"/>
      <c r="F128" s="63"/>
      <c r="G128" s="63"/>
      <c r="H128" s="6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 s="5" customFormat="1">
      <c r="B129" s="1"/>
      <c r="C129" s="52"/>
      <c r="D129" s="53"/>
      <c r="E129" s="52"/>
      <c r="F129" s="52"/>
      <c r="G129" s="53"/>
      <c r="H129" s="5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 s="5" customFormat="1">
      <c r="B130" s="1"/>
      <c r="C130" s="52"/>
      <c r="D130" s="53"/>
      <c r="E130" s="54"/>
      <c r="F130" s="54"/>
      <c r="G130" s="55"/>
      <c r="H130" s="6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 s="5" customFormat="1">
      <c r="B131" s="1"/>
      <c r="C131" s="52"/>
      <c r="D131" s="53"/>
      <c r="E131" s="54"/>
      <c r="F131" s="54"/>
      <c r="G131" s="55"/>
      <c r="H131" s="6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 s="5" customFormat="1">
      <c r="B132" s="1"/>
      <c r="C132" s="52"/>
      <c r="D132" s="53"/>
      <c r="E132" s="54"/>
      <c r="F132" s="54"/>
      <c r="G132" s="55"/>
      <c r="H132" s="6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 s="5" customFormat="1">
      <c r="B133" s="1"/>
      <c r="C133" s="52"/>
      <c r="D133" s="53"/>
      <c r="E133" s="54"/>
      <c r="F133" s="54"/>
      <c r="G133" s="55"/>
      <c r="H133" s="6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 s="5" customFormat="1">
      <c r="B134" s="1"/>
      <c r="C134" s="52"/>
      <c r="D134" s="53"/>
      <c r="E134" s="54"/>
      <c r="F134" s="54"/>
      <c r="G134" s="55"/>
      <c r="H134" s="6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 s="5" customFormat="1">
      <c r="B135" s="1"/>
      <c r="C135" s="52"/>
      <c r="D135" s="53"/>
      <c r="E135" s="54"/>
      <c r="F135" s="54"/>
      <c r="G135" s="55"/>
      <c r="H135" s="6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 s="5" customFormat="1">
      <c r="B136" s="1"/>
      <c r="C136" s="52"/>
      <c r="D136" s="53"/>
      <c r="E136" s="54"/>
      <c r="F136" s="54"/>
      <c r="G136" s="55"/>
      <c r="H136" s="6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 s="5" customFormat="1">
      <c r="B137" s="1"/>
      <c r="C137" s="53"/>
      <c r="D137" s="53"/>
      <c r="E137" s="53"/>
      <c r="F137" s="53"/>
      <c r="G137" s="55"/>
      <c r="H137" s="5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 s="5" customFormat="1">
      <c r="B138" s="1"/>
      <c r="C138" s="61"/>
      <c r="D138" s="61"/>
      <c r="E138" s="61"/>
      <c r="F138" s="61"/>
      <c r="G138" s="61"/>
      <c r="H138" s="6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 s="5" customFormat="1">
      <c r="B139" s="1"/>
      <c r="C139" s="62"/>
      <c r="D139" s="62"/>
      <c r="E139" s="62"/>
      <c r="F139" s="62"/>
      <c r="G139" s="62"/>
      <c r="H139" s="6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 s="5" customFormat="1">
      <c r="B140" s="1"/>
      <c r="C140" s="62"/>
      <c r="D140" s="62"/>
      <c r="E140" s="62"/>
      <c r="F140" s="62"/>
      <c r="G140" s="62"/>
      <c r="H140" s="6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 s="5" customFormat="1">
      <c r="B141" s="1"/>
      <c r="C141" s="63"/>
      <c r="D141" s="62"/>
      <c r="E141" s="63"/>
      <c r="F141" s="63"/>
      <c r="G141" s="63"/>
      <c r="H141" s="6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 s="5" customFormat="1">
      <c r="B142" s="1"/>
      <c r="C142" s="52"/>
      <c r="D142" s="53"/>
      <c r="E142" s="52"/>
      <c r="F142" s="52"/>
      <c r="G142" s="53"/>
      <c r="H142" s="5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 s="5" customFormat="1">
      <c r="B143" s="1"/>
      <c r="C143" s="52"/>
      <c r="D143" s="53"/>
      <c r="E143" s="54"/>
      <c r="F143" s="54"/>
      <c r="G143" s="55"/>
      <c r="H143" s="6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 s="5" customFormat="1">
      <c r="B144" s="1"/>
      <c r="C144" s="52"/>
      <c r="D144" s="53"/>
      <c r="E144" s="54"/>
      <c r="F144" s="54"/>
      <c r="G144" s="55"/>
      <c r="H144" s="6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 s="5" customFormat="1">
      <c r="B145" s="1"/>
      <c r="C145" s="52"/>
      <c r="D145" s="53"/>
      <c r="E145" s="54"/>
      <c r="F145" s="54"/>
      <c r="G145" s="55"/>
      <c r="H145" s="6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 s="5" customFormat="1">
      <c r="B146" s="1"/>
      <c r="C146" s="52"/>
      <c r="D146" s="53"/>
      <c r="E146" s="54"/>
      <c r="F146" s="54"/>
      <c r="G146" s="55"/>
      <c r="H146" s="6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 s="5" customFormat="1">
      <c r="B147" s="1"/>
      <c r="C147" s="52"/>
      <c r="D147" s="53"/>
      <c r="E147" s="54"/>
      <c r="F147" s="54"/>
      <c r="G147" s="55"/>
      <c r="H147" s="6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 s="5" customFormat="1">
      <c r="B148" s="1"/>
      <c r="C148" s="52"/>
      <c r="D148" s="53"/>
      <c r="E148" s="54"/>
      <c r="F148" s="54"/>
      <c r="G148" s="55"/>
      <c r="H148" s="6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 s="5" customFormat="1">
      <c r="B149" s="1"/>
      <c r="C149" s="52"/>
      <c r="D149" s="53"/>
      <c r="E149" s="54"/>
      <c r="F149" s="54"/>
      <c r="G149" s="55"/>
      <c r="H149" s="6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 s="5" customFormat="1">
      <c r="B150" s="1"/>
      <c r="C150" s="104"/>
      <c r="D150" s="68"/>
      <c r="E150" s="104"/>
      <c r="F150" s="104"/>
      <c r="G150" s="61"/>
      <c r="H150" s="6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 s="5" customFormat="1">
      <c r="B151" s="1"/>
      <c r="C151" s="61"/>
      <c r="D151" s="61"/>
      <c r="E151" s="61"/>
      <c r="F151" s="61"/>
      <c r="G151" s="61"/>
      <c r="H151" s="6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 s="5" customFormat="1">
      <c r="B152" s="1"/>
      <c r="C152" s="62"/>
      <c r="D152" s="62"/>
      <c r="E152" s="62"/>
      <c r="F152" s="62"/>
      <c r="G152" s="62"/>
      <c r="H152" s="6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 s="5" customFormat="1">
      <c r="B153" s="1"/>
      <c r="C153" s="62"/>
      <c r="D153" s="62"/>
      <c r="E153" s="62"/>
      <c r="F153" s="62"/>
      <c r="G153" s="62"/>
      <c r="H153" s="6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 s="5" customFormat="1">
      <c r="B154" s="1"/>
      <c r="C154" s="62"/>
      <c r="D154" s="62"/>
      <c r="E154" s="62"/>
      <c r="F154" s="62"/>
      <c r="G154" s="62"/>
      <c r="H154" s="6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 s="5" customFormat="1">
      <c r="B155" s="1"/>
      <c r="C155" s="63"/>
      <c r="D155" s="62"/>
      <c r="E155" s="63"/>
      <c r="F155" s="63"/>
      <c r="G155" s="63"/>
      <c r="H155" s="6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 s="5" customFormat="1">
      <c r="B156" s="1"/>
      <c r="C156" s="52"/>
      <c r="D156" s="53"/>
      <c r="E156" s="52"/>
      <c r="F156" s="52"/>
      <c r="G156" s="53"/>
      <c r="H156" s="5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 s="5" customFormat="1">
      <c r="B157" s="1"/>
      <c r="C157" s="52"/>
      <c r="D157" s="53"/>
      <c r="E157" s="54"/>
      <c r="F157" s="54"/>
      <c r="G157" s="55"/>
      <c r="H157" s="6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 s="5" customFormat="1">
      <c r="B158" s="1"/>
      <c r="C158" s="52"/>
      <c r="D158" s="53"/>
      <c r="E158" s="54"/>
      <c r="F158" s="54"/>
      <c r="G158" s="55"/>
      <c r="H158" s="6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 s="5" customFormat="1">
      <c r="B159" s="1"/>
      <c r="C159" s="52"/>
      <c r="D159" s="53"/>
      <c r="E159" s="54"/>
      <c r="F159" s="54"/>
      <c r="G159" s="55"/>
      <c r="H159" s="6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 s="5" customFormat="1">
      <c r="B160" s="1"/>
      <c r="C160" s="52"/>
      <c r="D160" s="53"/>
      <c r="E160" s="54"/>
      <c r="F160" s="54"/>
      <c r="G160" s="55"/>
      <c r="H160" s="6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 s="5" customFormat="1">
      <c r="B161" s="1"/>
      <c r="C161" s="52"/>
      <c r="D161" s="53"/>
      <c r="E161" s="54"/>
      <c r="F161" s="54"/>
      <c r="G161" s="55"/>
      <c r="H161" s="6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 s="5" customFormat="1">
      <c r="B162" s="1"/>
      <c r="C162" s="52"/>
      <c r="D162" s="53"/>
      <c r="E162" s="54"/>
      <c r="F162" s="54"/>
      <c r="G162" s="55"/>
      <c r="H162" s="6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 s="5" customFormat="1">
      <c r="B163" s="1"/>
      <c r="C163" s="53"/>
      <c r="D163" s="53"/>
      <c r="E163" s="53"/>
      <c r="F163" s="53"/>
      <c r="G163" s="55"/>
      <c r="H163" s="5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 s="5" customFormat="1">
      <c r="B164" s="1"/>
      <c r="C164" s="61"/>
      <c r="D164" s="61"/>
      <c r="E164" s="61"/>
      <c r="F164" s="61"/>
      <c r="G164" s="61"/>
      <c r="H164" s="6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 s="5" customFormat="1">
      <c r="B165" s="1"/>
      <c r="C165" s="62"/>
      <c r="D165" s="62"/>
      <c r="E165" s="62"/>
      <c r="F165" s="62"/>
      <c r="G165" s="62"/>
      <c r="H165" s="6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 s="5" customFormat="1">
      <c r="B166" s="1"/>
      <c r="C166" s="62"/>
      <c r="D166" s="62"/>
      <c r="E166" s="62"/>
      <c r="F166" s="62"/>
      <c r="G166" s="62"/>
      <c r="H166" s="6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 s="5" customFormat="1">
      <c r="B167" s="1"/>
      <c r="C167" s="63"/>
      <c r="D167" s="62"/>
      <c r="E167" s="63"/>
      <c r="F167" s="63"/>
      <c r="G167" s="63"/>
      <c r="H167" s="6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 s="5" customFormat="1">
      <c r="B168" s="1"/>
      <c r="C168" s="52"/>
      <c r="D168" s="53"/>
      <c r="E168" s="52"/>
      <c r="F168" s="52"/>
      <c r="G168" s="53"/>
      <c r="H168" s="5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 s="5" customFormat="1">
      <c r="B169" s="1"/>
      <c r="C169" s="52"/>
      <c r="D169" s="53"/>
      <c r="E169" s="54"/>
      <c r="F169" s="54"/>
      <c r="G169" s="55"/>
      <c r="H169" s="6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 s="5" customFormat="1">
      <c r="B170" s="1"/>
      <c r="C170" s="52"/>
      <c r="D170" s="53"/>
      <c r="E170" s="54"/>
      <c r="F170" s="54"/>
      <c r="G170" s="55"/>
      <c r="H170" s="6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 s="5" customFormat="1">
      <c r="B171" s="1"/>
      <c r="C171" s="52"/>
      <c r="D171" s="53"/>
      <c r="E171" s="54"/>
      <c r="F171" s="54"/>
      <c r="G171" s="55"/>
      <c r="H171" s="6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 s="5" customFormat="1">
      <c r="B172" s="1"/>
      <c r="C172" s="52"/>
      <c r="D172" s="53"/>
      <c r="E172" s="54"/>
      <c r="F172" s="54"/>
      <c r="G172" s="55"/>
      <c r="H172" s="6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 s="5" customFormat="1">
      <c r="B173" s="1"/>
      <c r="C173" s="52"/>
      <c r="D173" s="53"/>
      <c r="E173" s="54"/>
      <c r="F173" s="54"/>
      <c r="G173" s="55"/>
      <c r="H173" s="6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 s="5" customFormat="1">
      <c r="B174" s="1"/>
      <c r="C174" s="53"/>
      <c r="D174" s="53"/>
      <c r="E174" s="53"/>
      <c r="F174" s="53"/>
      <c r="G174" s="55"/>
      <c r="H174" s="5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 s="5" customFormat="1">
      <c r="B175" s="1"/>
      <c r="C175" s="61"/>
      <c r="D175" s="61"/>
      <c r="E175" s="61"/>
      <c r="F175" s="61"/>
      <c r="G175" s="61"/>
      <c r="H175" s="6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 s="5" customFormat="1">
      <c r="B176" s="1"/>
      <c r="C176" s="62"/>
      <c r="D176" s="62"/>
      <c r="E176" s="62"/>
      <c r="F176" s="62"/>
      <c r="G176" s="62"/>
      <c r="H176" s="6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 s="5" customFormat="1">
      <c r="B177" s="1"/>
      <c r="C177" s="62"/>
      <c r="D177" s="62"/>
      <c r="E177" s="62"/>
      <c r="F177" s="62"/>
      <c r="G177" s="62"/>
      <c r="H177" s="6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 s="5" customFormat="1">
      <c r="B178" s="1"/>
      <c r="C178" s="63"/>
      <c r="D178" s="62"/>
      <c r="E178" s="63"/>
      <c r="F178" s="63"/>
      <c r="G178" s="63"/>
      <c r="H178" s="6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 s="5" customFormat="1">
      <c r="B179" s="1"/>
      <c r="C179" s="52"/>
      <c r="D179" s="53"/>
      <c r="E179" s="52"/>
      <c r="F179" s="52"/>
      <c r="G179" s="53"/>
      <c r="H179" s="5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 s="5" customFormat="1">
      <c r="B180" s="1"/>
      <c r="C180" s="52"/>
      <c r="D180" s="53"/>
      <c r="E180" s="54"/>
      <c r="F180" s="54"/>
      <c r="G180" s="55"/>
      <c r="H180" s="6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 s="5" customFormat="1">
      <c r="B181" s="1"/>
      <c r="C181" s="52"/>
      <c r="D181" s="53"/>
      <c r="E181" s="54"/>
      <c r="F181" s="54"/>
      <c r="G181" s="55"/>
      <c r="H181" s="6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 s="5" customFormat="1">
      <c r="B182" s="1"/>
      <c r="C182" s="52"/>
      <c r="D182" s="53"/>
      <c r="E182" s="54"/>
      <c r="F182" s="54"/>
      <c r="G182" s="55"/>
      <c r="H182" s="6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 s="5" customFormat="1">
      <c r="B183" s="1"/>
      <c r="C183" s="52"/>
      <c r="D183" s="53"/>
      <c r="E183" s="54"/>
      <c r="F183" s="54"/>
      <c r="G183" s="55"/>
      <c r="H183" s="6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 s="5" customFormat="1">
      <c r="B184" s="1"/>
      <c r="C184" s="52"/>
      <c r="D184" s="53"/>
      <c r="E184" s="54"/>
      <c r="F184" s="54"/>
      <c r="G184" s="55"/>
      <c r="H184" s="6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 s="5" customFormat="1">
      <c r="B185" s="1"/>
      <c r="C185" s="52"/>
      <c r="D185" s="53"/>
      <c r="E185" s="54"/>
      <c r="F185" s="54"/>
      <c r="G185" s="55"/>
      <c r="H185" s="6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 s="5" customFormat="1">
      <c r="B186" s="1"/>
      <c r="C186" s="61"/>
      <c r="D186" s="61"/>
      <c r="E186" s="61"/>
      <c r="F186" s="61"/>
      <c r="G186" s="61"/>
      <c r="H186" s="6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 s="5" customFormat="1">
      <c r="B187" s="1"/>
      <c r="C187" s="61"/>
      <c r="D187" s="61"/>
      <c r="E187" s="61"/>
      <c r="F187" s="61"/>
      <c r="G187" s="61"/>
      <c r="H187" s="6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 s="5" customFormat="1" ht="10.5" customHeight="1">
      <c r="B188" s="1"/>
      <c r="C188" s="132"/>
      <c r="D188" s="132"/>
      <c r="E188" s="132"/>
      <c r="F188" s="132"/>
      <c r="G188" s="57"/>
      <c r="H188" s="13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 s="5" customFormat="1" ht="10.5" customHeight="1">
      <c r="B189" s="1"/>
      <c r="C189" s="132"/>
      <c r="D189" s="132"/>
      <c r="E189" s="132"/>
      <c r="F189" s="132"/>
      <c r="G189" s="45"/>
      <c r="H189" s="13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 s="5" customFormat="1" ht="10.5" customHeight="1">
      <c r="B190" s="1"/>
      <c r="C190" s="134"/>
      <c r="D190" s="134"/>
      <c r="E190" s="134"/>
      <c r="F190" s="134"/>
      <c r="G190" s="134"/>
      <c r="H190" s="13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 s="5" customFormat="1" ht="10.5" customHeight="1">
      <c r="B191" s="1"/>
      <c r="C191" s="134"/>
      <c r="D191" s="134"/>
      <c r="E191" s="134"/>
      <c r="F191" s="134"/>
      <c r="G191" s="134"/>
      <c r="H191" s="13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 s="5" customFormat="1" ht="10.5" customHeight="1">
      <c r="B192" s="1"/>
      <c r="C192" s="134"/>
      <c r="D192" s="134"/>
      <c r="E192" s="134"/>
      <c r="F192" s="134"/>
      <c r="G192" s="134"/>
      <c r="H192" s="13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 s="5" customFormat="1" ht="10.5" customHeight="1">
      <c r="B193" s="1"/>
      <c r="C193" s="134"/>
      <c r="D193" s="134"/>
      <c r="E193" s="134"/>
      <c r="F193" s="134"/>
      <c r="G193" s="134"/>
      <c r="H193" s="13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 s="5" customFormat="1" ht="10.5" customHeight="1">
      <c r="B194" s="1"/>
      <c r="C194" s="134"/>
      <c r="D194" s="134"/>
      <c r="E194" s="134"/>
      <c r="F194" s="134"/>
      <c r="G194" s="134"/>
      <c r="H194" s="13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 s="5" customFormat="1" ht="10.5" customHeight="1">
      <c r="B195" s="1"/>
      <c r="C195" s="134"/>
      <c r="D195" s="134"/>
      <c r="E195" s="134"/>
      <c r="F195" s="134"/>
      <c r="G195" s="134"/>
      <c r="H195" s="13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 s="5" customFormat="1" ht="10.5" customHeight="1">
      <c r="B196" s="1"/>
      <c r="C196" s="132"/>
      <c r="D196" s="132"/>
      <c r="E196" s="132"/>
      <c r="F196" s="132"/>
      <c r="G196" s="57"/>
      <c r="H196" s="13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 s="5" customFormat="1" ht="10.5" customHeight="1">
      <c r="B197" s="1"/>
      <c r="C197" s="132"/>
      <c r="D197" s="132"/>
      <c r="E197" s="132"/>
      <c r="F197" s="132"/>
      <c r="G197" s="45"/>
      <c r="H197" s="13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 s="5" customFormat="1" ht="10.5" customHeight="1">
      <c r="B198" s="1"/>
      <c r="C198" s="132"/>
      <c r="D198" s="132"/>
      <c r="E198" s="132"/>
      <c r="F198" s="132"/>
      <c r="G198" s="57"/>
      <c r="H198" s="13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 s="5" customFormat="1" ht="10.5" customHeight="1">
      <c r="B199" s="1"/>
      <c r="C199" s="132"/>
      <c r="D199" s="132"/>
      <c r="E199" s="132"/>
      <c r="F199" s="132"/>
      <c r="G199" s="45"/>
      <c r="H199" s="13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 s="5" customFormat="1">
      <c r="B200" s="1"/>
      <c r="C200" s="132"/>
      <c r="D200" s="132"/>
      <c r="E200" s="132"/>
      <c r="F200" s="132"/>
      <c r="G200" s="1"/>
      <c r="H200" s="13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 s="5" customFormat="1">
      <c r="B201" s="1"/>
      <c r="C201" s="132"/>
      <c r="D201" s="132"/>
      <c r="E201" s="132"/>
      <c r="F201" s="132"/>
      <c r="G201" s="1"/>
      <c r="H201" s="13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 s="5" customFormat="1">
      <c r="B202" s="1"/>
      <c r="C202" s="132"/>
      <c r="D202" s="132"/>
      <c r="E202" s="132"/>
      <c r="F202" s="132"/>
      <c r="G202" s="1"/>
      <c r="H202" s="13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 s="5" customFormat="1">
      <c r="B203" s="1"/>
      <c r="C203" s="132"/>
      <c r="D203" s="132"/>
      <c r="E203" s="132"/>
      <c r="F203" s="132"/>
      <c r="G203" s="1"/>
      <c r="H203" s="13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 s="5" customFormat="1">
      <c r="B204" s="1"/>
      <c r="C204" s="132"/>
      <c r="D204" s="132"/>
      <c r="E204" s="132"/>
      <c r="F204" s="132"/>
      <c r="G204" s="1"/>
      <c r="H204" s="13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 s="5" customFormat="1">
      <c r="B205" s="1"/>
      <c r="C205" s="132"/>
      <c r="D205" s="132"/>
      <c r="E205" s="132"/>
      <c r="F205" s="132"/>
      <c r="G205" s="1"/>
      <c r="H205" s="13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7" spans="2:29" s="5" customFormat="1">
      <c r="B207" s="1"/>
      <c r="C207" s="134"/>
      <c r="D207" s="134"/>
      <c r="E207" s="134"/>
      <c r="F207" s="134"/>
      <c r="G207" s="134"/>
      <c r="H207" s="13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 s="5" customFormat="1">
      <c r="B208" s="1"/>
      <c r="C208" s="134"/>
      <c r="D208" s="134"/>
      <c r="E208" s="134"/>
      <c r="F208" s="134"/>
      <c r="G208" s="134"/>
      <c r="H208" s="13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 s="5" customFormat="1">
      <c r="B209" s="1"/>
      <c r="C209" s="132"/>
      <c r="D209" s="132"/>
      <c r="E209" s="132"/>
      <c r="F209" s="132"/>
      <c r="G209" s="57"/>
      <c r="H209" s="13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 s="5" customFormat="1">
      <c r="B210" s="1"/>
      <c r="C210" s="132"/>
      <c r="D210" s="132"/>
      <c r="E210" s="132"/>
      <c r="F210" s="132"/>
      <c r="G210" s="45"/>
      <c r="H210" s="13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 s="5" customFormat="1">
      <c r="B211" s="1"/>
      <c r="C211" s="132"/>
      <c r="D211" s="132"/>
      <c r="E211" s="132"/>
      <c r="F211" s="132"/>
      <c r="G211" s="57"/>
      <c r="H211" s="13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 s="5" customFormat="1">
      <c r="B212" s="1"/>
      <c r="C212" s="132"/>
      <c r="D212" s="132"/>
      <c r="E212" s="132"/>
      <c r="F212" s="132"/>
      <c r="G212" s="45"/>
      <c r="H212" s="13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 s="5" customFormat="1">
      <c r="B213" s="1"/>
      <c r="C213" s="132"/>
      <c r="D213" s="132"/>
      <c r="E213" s="132"/>
      <c r="F213" s="132"/>
      <c r="G213" s="1"/>
      <c r="H213" s="13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 s="5" customFormat="1">
      <c r="B214" s="1"/>
      <c r="C214" s="132"/>
      <c r="D214" s="132"/>
      <c r="E214" s="132"/>
      <c r="F214" s="132"/>
      <c r="G214" s="1"/>
      <c r="H214" s="13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 s="5" customFormat="1">
      <c r="B215" s="1"/>
      <c r="C215" s="132"/>
      <c r="D215" s="132"/>
      <c r="E215" s="132"/>
      <c r="F215" s="132"/>
      <c r="G215" s="1"/>
      <c r="H215" s="13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 s="5" customFormat="1">
      <c r="B216" s="1"/>
      <c r="C216" s="132"/>
      <c r="D216" s="132"/>
      <c r="E216" s="132"/>
      <c r="F216" s="132"/>
      <c r="G216" s="1"/>
      <c r="H216" s="13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 s="5" customFormat="1">
      <c r="B217" s="1"/>
      <c r="C217" s="132"/>
      <c r="D217" s="132"/>
      <c r="E217" s="132"/>
      <c r="F217" s="132"/>
      <c r="G217" s="1"/>
      <c r="H217" s="13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 s="5" customFormat="1">
      <c r="B218" s="1"/>
      <c r="C218" s="132"/>
      <c r="D218" s="132"/>
      <c r="E218" s="132"/>
      <c r="F218" s="132"/>
      <c r="G218" s="1"/>
      <c r="H218" s="13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21" spans="2:29" s="5" customFormat="1">
      <c r="B221" s="1"/>
      <c r="C221" s="135"/>
      <c r="D221" s="135"/>
      <c r="E221" s="135"/>
      <c r="F221" s="135"/>
      <c r="G221" s="135"/>
      <c r="H221" s="135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2:29" s="5" customFormat="1">
      <c r="B222" s="1"/>
      <c r="C222" s="136"/>
      <c r="D222" s="136"/>
      <c r="E222" s="136"/>
      <c r="F222" s="136"/>
      <c r="G222" s="62"/>
      <c r="H222" s="6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2:29" s="5" customFormat="1">
      <c r="B223" s="1"/>
      <c r="C223" s="136"/>
      <c r="D223" s="136"/>
      <c r="E223" s="136"/>
      <c r="F223" s="136"/>
      <c r="G223" s="62"/>
      <c r="H223" s="6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2:29" s="5" customFormat="1">
      <c r="B224" s="1"/>
      <c r="C224" s="63"/>
      <c r="D224" s="62"/>
      <c r="E224" s="63"/>
      <c r="F224" s="63"/>
      <c r="G224" s="63"/>
      <c r="H224" s="6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2:29" s="5" customFormat="1">
      <c r="B225" s="1"/>
      <c r="C225" s="52"/>
      <c r="D225" s="53"/>
      <c r="E225" s="52"/>
      <c r="F225" s="52"/>
      <c r="G225" s="53"/>
      <c r="H225" s="5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2:29" s="5" customFormat="1">
      <c r="B226" s="1"/>
      <c r="C226" s="52"/>
      <c r="D226" s="53"/>
      <c r="E226" s="54"/>
      <c r="F226" s="54"/>
      <c r="G226" s="55"/>
      <c r="H226" s="6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2:29" s="5" customFormat="1">
      <c r="B227" s="1"/>
      <c r="C227" s="52"/>
      <c r="D227" s="53"/>
      <c r="E227" s="54"/>
      <c r="F227" s="54"/>
      <c r="G227" s="55"/>
      <c r="H227" s="6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2:29" s="5" customFormat="1">
      <c r="B228" s="1"/>
      <c r="C228" s="52"/>
      <c r="D228" s="53"/>
      <c r="E228" s="54"/>
      <c r="F228" s="54"/>
      <c r="G228" s="55"/>
      <c r="H228" s="6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2:29" s="5" customFormat="1">
      <c r="B229" s="1"/>
      <c r="C229" s="52"/>
      <c r="D229" s="53"/>
      <c r="E229" s="54"/>
      <c r="F229" s="54"/>
      <c r="G229" s="55"/>
      <c r="H229" s="6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2:29" s="5" customFormat="1">
      <c r="B230" s="1"/>
      <c r="C230" s="52"/>
      <c r="D230" s="53"/>
      <c r="E230" s="54"/>
      <c r="F230" s="54"/>
      <c r="G230" s="55"/>
      <c r="H230" s="6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2:29" s="5" customFormat="1">
      <c r="B231" s="1"/>
      <c r="C231" s="52"/>
      <c r="D231" s="53"/>
      <c r="E231" s="54"/>
      <c r="F231" s="54"/>
      <c r="G231" s="55"/>
      <c r="H231" s="6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2:29" s="5" customFormat="1">
      <c r="B232" s="1"/>
      <c r="C232" s="52"/>
      <c r="D232" s="53"/>
      <c r="E232" s="54"/>
      <c r="F232" s="54"/>
      <c r="G232" s="55"/>
      <c r="H232" s="6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2:29" s="5" customFormat="1">
      <c r="B233" s="1"/>
      <c r="C233" s="52"/>
      <c r="D233" s="53"/>
      <c r="E233" s="54"/>
      <c r="F233" s="54"/>
      <c r="G233" s="55"/>
      <c r="H233" s="6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2:29" s="5" customFormat="1">
      <c r="B234" s="1"/>
      <c r="C234" s="52"/>
      <c r="D234" s="53"/>
      <c r="E234" s="54"/>
      <c r="F234" s="54"/>
      <c r="G234" s="55"/>
      <c r="H234" s="6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2:29" s="5" customFormat="1">
      <c r="B235" s="1"/>
      <c r="C235" s="52"/>
      <c r="D235" s="53"/>
      <c r="E235" s="54"/>
      <c r="F235" s="54"/>
      <c r="G235" s="55"/>
      <c r="H235" s="6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2:29" s="5" customFormat="1">
      <c r="B236" s="1"/>
      <c r="C236" s="52"/>
      <c r="D236" s="53"/>
      <c r="E236" s="54"/>
      <c r="F236" s="54"/>
      <c r="G236" s="55"/>
      <c r="H236" s="6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2:29" s="5" customFormat="1">
      <c r="B237" s="1"/>
      <c r="C237" s="135"/>
      <c r="D237" s="135"/>
      <c r="E237" s="135"/>
      <c r="F237" s="135"/>
      <c r="G237" s="61"/>
      <c r="H237" s="6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2:29" s="5" customFormat="1">
      <c r="B238" s="1"/>
      <c r="C238" s="135"/>
      <c r="D238" s="135"/>
      <c r="E238" s="135"/>
      <c r="F238" s="135"/>
      <c r="G238" s="135"/>
      <c r="H238" s="135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2:29" s="5" customFormat="1">
      <c r="B239" s="1"/>
      <c r="C239" s="44"/>
      <c r="D239" s="44"/>
      <c r="E239" s="44"/>
      <c r="F239" s="44"/>
      <c r="G239" s="57"/>
      <c r="H239" s="4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2:29" s="5" customFormat="1">
      <c r="B240" s="1"/>
      <c r="C240" s="44"/>
      <c r="D240" s="44"/>
      <c r="E240" s="44"/>
      <c r="F240" s="44"/>
      <c r="G240" s="45"/>
      <c r="H240" s="4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</sheetData>
  <mergeCells count="56">
    <mergeCell ref="C15:G15"/>
    <mergeCell ref="C2:H2"/>
    <mergeCell ref="C3:D3"/>
    <mergeCell ref="C4:H4"/>
    <mergeCell ref="C11:G11"/>
    <mergeCell ref="C12:H12"/>
    <mergeCell ref="C39:G39"/>
    <mergeCell ref="C16:H16"/>
    <mergeCell ref="C20:G20"/>
    <mergeCell ref="C21:H21"/>
    <mergeCell ref="C24:G24"/>
    <mergeCell ref="C25:H25"/>
    <mergeCell ref="C28:G28"/>
    <mergeCell ref="C29:H29"/>
    <mergeCell ref="C31:G31"/>
    <mergeCell ref="C32:H32"/>
    <mergeCell ref="C35:G35"/>
    <mergeCell ref="C36:H36"/>
    <mergeCell ref="C194:H195"/>
    <mergeCell ref="C40:H40"/>
    <mergeCell ref="C49:G49"/>
    <mergeCell ref="C50:H50"/>
    <mergeCell ref="C53:G53"/>
    <mergeCell ref="C54:H54"/>
    <mergeCell ref="C58:G58"/>
    <mergeCell ref="C59:H59"/>
    <mergeCell ref="C61:G61"/>
    <mergeCell ref="C188:F189"/>
    <mergeCell ref="H188:H189"/>
    <mergeCell ref="C190:H193"/>
    <mergeCell ref="C209:F210"/>
    <mergeCell ref="H209:H210"/>
    <mergeCell ref="C196:F197"/>
    <mergeCell ref="H196:H197"/>
    <mergeCell ref="C198:F199"/>
    <mergeCell ref="H198:H199"/>
    <mergeCell ref="C200:F201"/>
    <mergeCell ref="H200:H201"/>
    <mergeCell ref="C202:F203"/>
    <mergeCell ref="H202:H203"/>
    <mergeCell ref="C204:F205"/>
    <mergeCell ref="H204:H205"/>
    <mergeCell ref="C207:H208"/>
    <mergeCell ref="C211:F212"/>
    <mergeCell ref="H211:H212"/>
    <mergeCell ref="C213:F214"/>
    <mergeCell ref="H213:H214"/>
    <mergeCell ref="C215:F216"/>
    <mergeCell ref="H215:H216"/>
    <mergeCell ref="C238:H238"/>
    <mergeCell ref="C217:F218"/>
    <mergeCell ref="H217:H218"/>
    <mergeCell ref="C221:H221"/>
    <mergeCell ref="C222:F222"/>
    <mergeCell ref="C223:F223"/>
    <mergeCell ref="C237:F237"/>
  </mergeCells>
  <pageMargins left="0.7" right="0.7" top="0.75" bottom="0.75" header="0.3" footer="0.3"/>
  <pageSetup scale="73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243"/>
  <sheetViews>
    <sheetView zoomScale="55" zoomScaleNormal="55" zoomScaleSheetLayoutView="85" workbookViewId="0">
      <selection activeCell="K3" sqref="K3"/>
    </sheetView>
  </sheetViews>
  <sheetFormatPr baseColWidth="10" defaultColWidth="11.42578125" defaultRowHeight="15.75"/>
  <cols>
    <col min="1" max="1" width="2.85546875" style="5" customWidth="1"/>
    <col min="2" max="2" width="0" style="1" hidden="1" customWidth="1"/>
    <col min="3" max="3" width="8.140625" style="3" customWidth="1"/>
    <col min="4" max="4" width="105.7109375" style="2" customWidth="1"/>
    <col min="5" max="6" width="20.7109375" style="3" customWidth="1"/>
    <col min="7" max="8" width="20.7109375" style="1" customWidth="1"/>
    <col min="9" max="9" width="8.85546875" style="5" customWidth="1"/>
    <col min="10" max="10" width="11.42578125" style="1"/>
    <col min="11" max="11" width="16" style="1" bestFit="1" customWidth="1"/>
    <col min="12" max="12" width="22.85546875" style="1" customWidth="1"/>
    <col min="13" max="13" width="12.140625" style="1" customWidth="1"/>
    <col min="14" max="14" width="11.28515625" style="1" customWidth="1"/>
    <col min="15" max="15" width="30.5703125" style="1" customWidth="1"/>
    <col min="16" max="16384" width="11.42578125" style="1"/>
  </cols>
  <sheetData>
    <row r="1" spans="1:9" s="5" customFormat="1">
      <c r="C1" s="15"/>
      <c r="D1" s="16"/>
      <c r="E1" s="15"/>
      <c r="F1" s="15"/>
    </row>
    <row r="2" spans="1:9" ht="25.5" customHeight="1">
      <c r="C2" s="126" t="s">
        <v>229</v>
      </c>
      <c r="D2" s="127"/>
      <c r="E2" s="127"/>
      <c r="F2" s="127"/>
      <c r="G2" s="127"/>
      <c r="H2" s="128"/>
    </row>
    <row r="3" spans="1:9" ht="25.5" customHeight="1">
      <c r="C3" s="147" t="s">
        <v>25</v>
      </c>
      <c r="D3" s="148"/>
      <c r="E3" s="88" t="s">
        <v>7</v>
      </c>
      <c r="F3" s="88" t="s">
        <v>6</v>
      </c>
      <c r="G3" s="89" t="s">
        <v>8</v>
      </c>
      <c r="H3" s="88" t="s">
        <v>19</v>
      </c>
    </row>
    <row r="4" spans="1:9" s="77" customFormat="1" ht="20.100000000000001" customHeight="1">
      <c r="A4" s="76"/>
      <c r="B4" s="78" t="s">
        <v>6</v>
      </c>
      <c r="C4" s="137" t="s">
        <v>12</v>
      </c>
      <c r="D4" s="138"/>
      <c r="E4" s="138"/>
      <c r="F4" s="138"/>
      <c r="G4" s="138"/>
      <c r="H4" s="139"/>
      <c r="I4" s="76"/>
    </row>
    <row r="5" spans="1:9" ht="20.100000000000001" customHeight="1">
      <c r="B5" s="12"/>
      <c r="C5" s="75">
        <v>1</v>
      </c>
      <c r="D5" s="47" t="s">
        <v>13</v>
      </c>
      <c r="E5" s="48">
        <v>46</v>
      </c>
      <c r="F5" s="46" t="s">
        <v>22</v>
      </c>
      <c r="G5" s="87"/>
      <c r="H5" s="74">
        <f>E5*G5</f>
        <v>0</v>
      </c>
    </row>
    <row r="6" spans="1:9" ht="20.100000000000001" customHeight="1">
      <c r="B6" s="12"/>
      <c r="C6" s="149"/>
      <c r="D6" s="149"/>
      <c r="E6" s="149"/>
      <c r="F6" s="149"/>
      <c r="G6" s="149"/>
      <c r="H6" s="86">
        <f>SUM(H5:H5)</f>
        <v>0</v>
      </c>
    </row>
    <row r="7" spans="1:9" ht="20.100000000000001" customHeight="1">
      <c r="B7" s="12"/>
      <c r="C7" s="137" t="s">
        <v>54</v>
      </c>
      <c r="D7" s="138"/>
      <c r="E7" s="138"/>
      <c r="F7" s="138"/>
      <c r="G7" s="138"/>
      <c r="H7" s="139"/>
    </row>
    <row r="8" spans="1:9" ht="20.100000000000001" customHeight="1">
      <c r="B8" s="12"/>
      <c r="C8" s="75">
        <v>1</v>
      </c>
      <c r="D8" s="47" t="s">
        <v>216</v>
      </c>
      <c r="E8" s="48">
        <f>(7.3+12.93+4.93+3.3)*0.4*0.8</f>
        <v>9.1072000000000006</v>
      </c>
      <c r="F8" s="46" t="s">
        <v>17</v>
      </c>
      <c r="G8" s="87">
        <f>'CONCHA ACUSTICA'!G14</f>
        <v>0</v>
      </c>
      <c r="H8" s="74">
        <f>E8*G8</f>
        <v>0</v>
      </c>
    </row>
    <row r="9" spans="1:9" ht="20.100000000000001" customHeight="1">
      <c r="B9" s="12"/>
      <c r="C9" s="75">
        <v>2</v>
      </c>
      <c r="D9" s="47" t="s">
        <v>88</v>
      </c>
      <c r="E9" s="48">
        <f>E8-(28.46*0.2)</f>
        <v>3.4152000000000005</v>
      </c>
      <c r="F9" s="46" t="s">
        <v>17</v>
      </c>
      <c r="G9" s="87">
        <f>'CONCHA ACUSTICA'!G15</f>
        <v>0</v>
      </c>
      <c r="H9" s="74">
        <f>E9*G9</f>
        <v>0</v>
      </c>
    </row>
    <row r="10" spans="1:9" ht="20.100000000000001" customHeight="1">
      <c r="B10" s="12"/>
      <c r="C10" s="140" t="s">
        <v>32</v>
      </c>
      <c r="D10" s="140"/>
      <c r="E10" s="140"/>
      <c r="F10" s="140"/>
      <c r="G10" s="140"/>
      <c r="H10" s="86">
        <f>SUM(H8:H9)</f>
        <v>0</v>
      </c>
    </row>
    <row r="11" spans="1:9" ht="20.100000000000001" customHeight="1">
      <c r="B11" s="12"/>
      <c r="C11" s="137" t="s">
        <v>109</v>
      </c>
      <c r="D11" s="138"/>
      <c r="E11" s="138"/>
      <c r="F11" s="138"/>
      <c r="G11" s="138"/>
      <c r="H11" s="139"/>
    </row>
    <row r="12" spans="1:9" ht="32.1" customHeight="1">
      <c r="B12" s="12"/>
      <c r="C12" s="75">
        <v>1</v>
      </c>
      <c r="D12" s="49" t="s">
        <v>230</v>
      </c>
      <c r="E12" s="48">
        <v>28.46</v>
      </c>
      <c r="F12" s="46" t="s">
        <v>22</v>
      </c>
      <c r="G12" s="87">
        <f>'CONCHA ACUSTICA'!G18</f>
        <v>0</v>
      </c>
      <c r="H12" s="74">
        <f>E12*G12</f>
        <v>0</v>
      </c>
    </row>
    <row r="13" spans="1:9" ht="32.1" customHeight="1">
      <c r="B13" s="12"/>
      <c r="C13" s="75">
        <v>2</v>
      </c>
      <c r="D13" s="47" t="s">
        <v>72</v>
      </c>
      <c r="E13" s="48">
        <f>E12*0.41</f>
        <v>11.6686</v>
      </c>
      <c r="F13" s="46" t="s">
        <v>10</v>
      </c>
      <c r="G13" s="87">
        <f>'CONCHA ACUSTICA'!G19</f>
        <v>0</v>
      </c>
      <c r="H13" s="74">
        <f t="shared" ref="H13:H15" si="0">E13*G13</f>
        <v>0</v>
      </c>
    </row>
    <row r="14" spans="1:9" ht="32.1" customHeight="1">
      <c r="B14" s="12"/>
      <c r="C14" s="75">
        <v>3</v>
      </c>
      <c r="D14" s="47" t="s">
        <v>231</v>
      </c>
      <c r="E14" s="48">
        <f>E12</f>
        <v>28.46</v>
      </c>
      <c r="F14" s="46" t="s">
        <v>22</v>
      </c>
      <c r="G14" s="87"/>
      <c r="H14" s="74">
        <f t="shared" si="0"/>
        <v>0</v>
      </c>
    </row>
    <row r="15" spans="1:9" ht="32.1" customHeight="1">
      <c r="B15" s="12"/>
      <c r="C15" s="75">
        <v>4</v>
      </c>
      <c r="D15" s="49" t="s">
        <v>232</v>
      </c>
      <c r="E15" s="46">
        <f>8*0.6</f>
        <v>4.8</v>
      </c>
      <c r="F15" s="46" t="s">
        <v>22</v>
      </c>
      <c r="G15" s="87"/>
      <c r="H15" s="74">
        <f t="shared" si="0"/>
        <v>0</v>
      </c>
    </row>
    <row r="16" spans="1:9" ht="32.1" customHeight="1">
      <c r="B16" s="12"/>
      <c r="C16" s="75">
        <v>5</v>
      </c>
      <c r="D16" s="49" t="s">
        <v>233</v>
      </c>
      <c r="E16" s="46">
        <f>16*0.8</f>
        <v>12.8</v>
      </c>
      <c r="F16" s="46" t="s">
        <v>22</v>
      </c>
      <c r="G16" s="87"/>
      <c r="H16" s="74">
        <f t="shared" ref="H16" si="1">E16*G16</f>
        <v>0</v>
      </c>
    </row>
    <row r="17" spans="2:8" ht="20.100000000000001" customHeight="1">
      <c r="B17" s="12"/>
      <c r="C17" s="140" t="s">
        <v>32</v>
      </c>
      <c r="D17" s="140"/>
      <c r="E17" s="140"/>
      <c r="F17" s="140"/>
      <c r="G17" s="140"/>
      <c r="H17" s="86">
        <f>SUM(H12:H16)</f>
        <v>0</v>
      </c>
    </row>
    <row r="18" spans="2:8" ht="20.100000000000001" customHeight="1">
      <c r="B18" s="12"/>
      <c r="C18" s="137" t="s">
        <v>65</v>
      </c>
      <c r="D18" s="138"/>
      <c r="E18" s="138"/>
      <c r="F18" s="138"/>
      <c r="G18" s="138"/>
      <c r="H18" s="139"/>
    </row>
    <row r="19" spans="2:8" ht="32.1" customHeight="1">
      <c r="B19" s="12"/>
      <c r="C19" s="75">
        <v>1</v>
      </c>
      <c r="D19" s="47" t="s">
        <v>108</v>
      </c>
      <c r="E19" s="48">
        <f>2.37*2</f>
        <v>4.74</v>
      </c>
      <c r="F19" s="46" t="s">
        <v>22</v>
      </c>
      <c r="G19" s="87"/>
      <c r="H19" s="74">
        <f t="shared" ref="H19" si="2">E19*G19</f>
        <v>0</v>
      </c>
    </row>
    <row r="20" spans="2:8" ht="20.100000000000001" customHeight="1">
      <c r="B20" s="12"/>
      <c r="C20" s="140" t="s">
        <v>32</v>
      </c>
      <c r="D20" s="140"/>
      <c r="E20" s="140"/>
      <c r="F20" s="140"/>
      <c r="G20" s="140"/>
      <c r="H20" s="86">
        <f>SUM(H19:H19)</f>
        <v>0</v>
      </c>
    </row>
    <row r="21" spans="2:8" ht="31.5" customHeight="1">
      <c r="B21" s="12"/>
      <c r="C21" s="137" t="s">
        <v>57</v>
      </c>
      <c r="D21" s="138"/>
      <c r="E21" s="138"/>
      <c r="F21" s="138"/>
      <c r="G21" s="138"/>
      <c r="H21" s="139"/>
    </row>
    <row r="22" spans="2:8" ht="20.100000000000001" customHeight="1">
      <c r="B22" s="12"/>
      <c r="C22" s="75">
        <v>1</v>
      </c>
      <c r="D22" s="49" t="s">
        <v>110</v>
      </c>
      <c r="E22" s="48">
        <f>((7.3*12.93)-32)*0.5</f>
        <v>31.194499999999998</v>
      </c>
      <c r="F22" s="46" t="s">
        <v>17</v>
      </c>
      <c r="G22" s="87"/>
      <c r="H22" s="74">
        <f>E22*G22</f>
        <v>0</v>
      </c>
    </row>
    <row r="23" spans="2:8" ht="20.100000000000001" customHeight="1">
      <c r="B23" s="12"/>
      <c r="C23" s="75">
        <v>2</v>
      </c>
      <c r="D23" s="49" t="s">
        <v>61</v>
      </c>
      <c r="E23" s="48">
        <f>((7.3*12.93)-32)</f>
        <v>62.388999999999996</v>
      </c>
      <c r="F23" s="46" t="s">
        <v>10</v>
      </c>
      <c r="G23" s="87"/>
      <c r="H23" s="74">
        <f t="shared" ref="H23:H24" si="3">E23*G23</f>
        <v>0</v>
      </c>
    </row>
    <row r="24" spans="2:8" ht="20.100000000000001" customHeight="1">
      <c r="B24" s="12"/>
      <c r="C24" s="75">
        <v>3</v>
      </c>
      <c r="D24" s="49" t="s">
        <v>111</v>
      </c>
      <c r="E24" s="48">
        <v>42.595999999999997</v>
      </c>
      <c r="F24" s="46" t="s">
        <v>10</v>
      </c>
      <c r="G24" s="87"/>
      <c r="H24" s="74">
        <f t="shared" si="3"/>
        <v>0</v>
      </c>
    </row>
    <row r="25" spans="2:8" ht="20.100000000000001" customHeight="1">
      <c r="B25" s="12"/>
      <c r="C25" s="140" t="s">
        <v>32</v>
      </c>
      <c r="D25" s="140"/>
      <c r="E25" s="140"/>
      <c r="F25" s="140"/>
      <c r="G25" s="140"/>
      <c r="H25" s="86">
        <f>SUM(H22:H22)</f>
        <v>0</v>
      </c>
    </row>
    <row r="26" spans="2:8" ht="20.100000000000001" customHeight="1">
      <c r="B26" s="12"/>
      <c r="C26" s="137" t="s">
        <v>26</v>
      </c>
      <c r="D26" s="138"/>
      <c r="E26" s="138"/>
      <c r="F26" s="138"/>
      <c r="G26" s="138"/>
      <c r="H26" s="139"/>
    </row>
    <row r="27" spans="2:8" ht="31.5" customHeight="1">
      <c r="B27" s="12"/>
      <c r="C27" s="75">
        <v>1</v>
      </c>
      <c r="D27" s="100" t="s">
        <v>234</v>
      </c>
      <c r="E27" s="96">
        <f>E14*0.6</f>
        <v>17.076000000000001</v>
      </c>
      <c r="F27" s="97" t="s">
        <v>10</v>
      </c>
      <c r="G27" s="87"/>
      <c r="H27" s="74">
        <f t="shared" ref="H27:H31" si="4">E27*G27</f>
        <v>0</v>
      </c>
    </row>
    <row r="28" spans="2:8" ht="31.5" customHeight="1">
      <c r="B28" s="12"/>
      <c r="C28" s="75">
        <v>2</v>
      </c>
      <c r="D28" s="100" t="s">
        <v>59</v>
      </c>
      <c r="E28" s="96">
        <f>2.6*9</f>
        <v>23.400000000000002</v>
      </c>
      <c r="F28" s="97" t="s">
        <v>10</v>
      </c>
      <c r="G28" s="87"/>
      <c r="H28" s="74">
        <f t="shared" ref="H28" si="5">E28*G28</f>
        <v>0</v>
      </c>
    </row>
    <row r="29" spans="2:8" ht="31.5" customHeight="1">
      <c r="B29" s="12"/>
      <c r="C29" s="75">
        <v>3</v>
      </c>
      <c r="D29" s="100" t="s">
        <v>112</v>
      </c>
      <c r="E29" s="98">
        <f>18*(1.78*1.35)</f>
        <v>43.253999999999998</v>
      </c>
      <c r="F29" s="97" t="s">
        <v>10</v>
      </c>
      <c r="G29" s="87"/>
      <c r="H29" s="74">
        <f t="shared" si="4"/>
        <v>0</v>
      </c>
    </row>
    <row r="30" spans="2:8" ht="31.5" customHeight="1">
      <c r="B30" s="12"/>
      <c r="C30" s="75">
        <v>4</v>
      </c>
      <c r="D30" s="100" t="s">
        <v>58</v>
      </c>
      <c r="E30" s="99">
        <v>20.98</v>
      </c>
      <c r="F30" s="97" t="s">
        <v>10</v>
      </c>
      <c r="G30" s="87"/>
      <c r="H30" s="74">
        <f t="shared" si="4"/>
        <v>0</v>
      </c>
    </row>
    <row r="31" spans="2:8" ht="50.1" customHeight="1">
      <c r="B31" s="12"/>
      <c r="C31" s="75">
        <v>5</v>
      </c>
      <c r="D31" s="100" t="s">
        <v>235</v>
      </c>
      <c r="E31" s="99">
        <v>5</v>
      </c>
      <c r="F31" s="97" t="s">
        <v>22</v>
      </c>
      <c r="G31" s="87"/>
      <c r="H31" s="74">
        <f t="shared" si="4"/>
        <v>0</v>
      </c>
    </row>
    <row r="32" spans="2:8" ht="20.100000000000001" customHeight="1">
      <c r="B32" s="12"/>
      <c r="C32" s="140" t="s">
        <v>32</v>
      </c>
      <c r="D32" s="140"/>
      <c r="E32" s="140"/>
      <c r="F32" s="140"/>
      <c r="G32" s="140"/>
      <c r="H32" s="86">
        <f>SUM(H27:H31)</f>
        <v>0</v>
      </c>
    </row>
    <row r="33" spans="1:9" ht="20.100000000000001" customHeight="1">
      <c r="B33" s="12"/>
      <c r="C33" s="137" t="s">
        <v>118</v>
      </c>
      <c r="D33" s="138"/>
      <c r="E33" s="138"/>
      <c r="F33" s="138"/>
      <c r="G33" s="138"/>
      <c r="H33" s="139"/>
    </row>
    <row r="34" spans="1:9" ht="60" customHeight="1">
      <c r="B34" s="12"/>
      <c r="C34" s="75">
        <v>1</v>
      </c>
      <c r="D34" s="100" t="s">
        <v>236</v>
      </c>
      <c r="E34" s="96">
        <v>16</v>
      </c>
      <c r="F34" s="97" t="s">
        <v>9</v>
      </c>
      <c r="G34" s="87"/>
      <c r="H34" s="74">
        <f t="shared" ref="H34" si="6">E34*G34</f>
        <v>0</v>
      </c>
    </row>
    <row r="35" spans="1:9" ht="31.5" customHeight="1">
      <c r="B35" s="12"/>
      <c r="C35" s="75">
        <v>2</v>
      </c>
      <c r="D35" s="100" t="s">
        <v>60</v>
      </c>
      <c r="E35" s="98">
        <v>1</v>
      </c>
      <c r="F35" s="97" t="s">
        <v>9</v>
      </c>
      <c r="G35" s="87"/>
      <c r="H35" s="74">
        <f>E35*G35</f>
        <v>0</v>
      </c>
    </row>
    <row r="36" spans="1:9" ht="31.5" customHeight="1">
      <c r="B36" s="12"/>
      <c r="C36" s="75">
        <v>3</v>
      </c>
      <c r="D36" s="100" t="s">
        <v>237</v>
      </c>
      <c r="E36" s="98">
        <v>52.26</v>
      </c>
      <c r="F36" s="20" t="s">
        <v>22</v>
      </c>
      <c r="G36" s="87"/>
      <c r="H36" s="74">
        <f>E36*G36</f>
        <v>0</v>
      </c>
    </row>
    <row r="37" spans="1:9" ht="20.100000000000001" customHeight="1">
      <c r="B37" s="12"/>
      <c r="C37" s="140" t="s">
        <v>32</v>
      </c>
      <c r="D37" s="140"/>
      <c r="E37" s="140"/>
      <c r="F37" s="140"/>
      <c r="G37" s="140"/>
      <c r="H37" s="86">
        <f>SUM(H34:H35)</f>
        <v>0</v>
      </c>
    </row>
    <row r="38" spans="1:9" ht="20.100000000000001" customHeight="1">
      <c r="C38" s="137" t="s">
        <v>28</v>
      </c>
      <c r="D38" s="138"/>
      <c r="E38" s="138"/>
      <c r="F38" s="138"/>
      <c r="G38" s="138"/>
      <c r="H38" s="139"/>
    </row>
    <row r="39" spans="1:9" s="77" customFormat="1" ht="31.5" customHeight="1">
      <c r="A39" s="76"/>
      <c r="C39" s="75">
        <v>1</v>
      </c>
      <c r="D39" s="100" t="s">
        <v>238</v>
      </c>
      <c r="E39" s="101">
        <f>E43</f>
        <v>62.42</v>
      </c>
      <c r="F39" s="97" t="s">
        <v>10</v>
      </c>
      <c r="G39" s="87"/>
      <c r="H39" s="74">
        <f t="shared" ref="H39:H40" si="7">E39*G39</f>
        <v>0</v>
      </c>
      <c r="I39" s="76"/>
    </row>
    <row r="40" spans="1:9" s="77" customFormat="1" ht="31.5" customHeight="1">
      <c r="A40" s="76"/>
      <c r="C40" s="75">
        <v>2</v>
      </c>
      <c r="D40" s="100" t="s">
        <v>239</v>
      </c>
      <c r="E40" s="113">
        <v>11.5</v>
      </c>
      <c r="F40" s="20" t="s">
        <v>22</v>
      </c>
      <c r="G40" s="87"/>
      <c r="H40" s="74">
        <f t="shared" si="7"/>
        <v>0</v>
      </c>
      <c r="I40" s="76"/>
    </row>
    <row r="41" spans="1:9" ht="20.100000000000001" customHeight="1">
      <c r="C41" s="140" t="s">
        <v>32</v>
      </c>
      <c r="D41" s="140"/>
      <c r="E41" s="140"/>
      <c r="F41" s="140"/>
      <c r="G41" s="140"/>
      <c r="H41" s="86">
        <f>SUM(H39:H40)</f>
        <v>0</v>
      </c>
    </row>
    <row r="42" spans="1:9" ht="20.100000000000001" customHeight="1">
      <c r="C42" s="137" t="s">
        <v>29</v>
      </c>
      <c r="D42" s="138"/>
      <c r="E42" s="138"/>
      <c r="F42" s="138"/>
      <c r="G42" s="138"/>
      <c r="H42" s="139"/>
    </row>
    <row r="43" spans="1:9" ht="20.100000000000001" customHeight="1">
      <c r="C43" s="75">
        <v>1</v>
      </c>
      <c r="D43" s="47" t="s">
        <v>240</v>
      </c>
      <c r="E43" s="94">
        <v>62.42</v>
      </c>
      <c r="F43" s="97" t="s">
        <v>10</v>
      </c>
      <c r="G43" s="87"/>
      <c r="H43" s="74">
        <f>E43*G43</f>
        <v>0</v>
      </c>
    </row>
    <row r="44" spans="1:9" ht="20.100000000000001" customHeight="1">
      <c r="C44" s="140" t="s">
        <v>32</v>
      </c>
      <c r="D44" s="140"/>
      <c r="E44" s="140"/>
      <c r="F44" s="140"/>
      <c r="G44" s="140"/>
      <c r="H44" s="86">
        <f>SUM(H43:H43)</f>
        <v>0</v>
      </c>
    </row>
    <row r="45" spans="1:9" ht="20.100000000000001" customHeight="1">
      <c r="C45" s="137" t="s">
        <v>113</v>
      </c>
      <c r="D45" s="138"/>
      <c r="E45" s="138"/>
      <c r="F45" s="138"/>
      <c r="G45" s="138"/>
      <c r="H45" s="139"/>
    </row>
    <row r="46" spans="1:9" ht="32.1" customHeight="1">
      <c r="C46" s="75">
        <v>1</v>
      </c>
      <c r="D46" s="47" t="s">
        <v>241</v>
      </c>
      <c r="E46" s="94">
        <f>4.91*2.38</f>
        <v>11.6858</v>
      </c>
      <c r="F46" s="97" t="s">
        <v>10</v>
      </c>
      <c r="G46" s="87"/>
      <c r="H46" s="74">
        <f>E46*G46</f>
        <v>0</v>
      </c>
    </row>
    <row r="47" spans="1:9" ht="32.1" customHeight="1">
      <c r="C47" s="75">
        <v>2</v>
      </c>
      <c r="D47" s="47" t="s">
        <v>241</v>
      </c>
      <c r="E47" s="94">
        <f>4.58*2.37</f>
        <v>10.854600000000001</v>
      </c>
      <c r="F47" s="97" t="s">
        <v>10</v>
      </c>
      <c r="G47" s="87"/>
      <c r="H47" s="74">
        <f>E47*G47</f>
        <v>0</v>
      </c>
    </row>
    <row r="48" spans="1:9" ht="20.100000000000001" customHeight="1">
      <c r="C48" s="75">
        <v>3</v>
      </c>
      <c r="D48" s="47" t="s">
        <v>114</v>
      </c>
      <c r="E48" s="82">
        <v>26</v>
      </c>
      <c r="F48" s="46" t="s">
        <v>22</v>
      </c>
      <c r="G48" s="87"/>
      <c r="H48" s="74">
        <f>E48*G48</f>
        <v>0</v>
      </c>
    </row>
    <row r="49" spans="1:11" ht="32.1" customHeight="1">
      <c r="C49" s="75">
        <v>4</v>
      </c>
      <c r="D49" s="47" t="s">
        <v>242</v>
      </c>
      <c r="E49" s="82">
        <f>12*1.8</f>
        <v>21.6</v>
      </c>
      <c r="F49" s="46" t="s">
        <v>22</v>
      </c>
      <c r="G49" s="87"/>
      <c r="H49" s="74">
        <f>E49*G49</f>
        <v>0</v>
      </c>
    </row>
    <row r="50" spans="1:11" ht="20.100000000000001" customHeight="1">
      <c r="C50" s="140" t="s">
        <v>32</v>
      </c>
      <c r="D50" s="140"/>
      <c r="E50" s="140"/>
      <c r="F50" s="140"/>
      <c r="G50" s="140"/>
      <c r="H50" s="86">
        <f>SUM(H46:H49)</f>
        <v>0</v>
      </c>
    </row>
    <row r="51" spans="1:11" ht="20.100000000000001" customHeight="1">
      <c r="C51" s="137" t="s">
        <v>21</v>
      </c>
      <c r="D51" s="138"/>
      <c r="E51" s="138"/>
      <c r="F51" s="138"/>
      <c r="G51" s="138"/>
      <c r="H51" s="139"/>
    </row>
    <row r="52" spans="1:11" ht="20.100000000000001" customHeight="1">
      <c r="C52" s="75">
        <v>1</v>
      </c>
      <c r="D52" s="95" t="s">
        <v>243</v>
      </c>
      <c r="E52" s="96">
        <v>8</v>
      </c>
      <c r="F52" s="97" t="s">
        <v>9</v>
      </c>
      <c r="G52" s="87"/>
      <c r="H52" s="74">
        <f>E52*G52</f>
        <v>0</v>
      </c>
    </row>
    <row r="53" spans="1:11" ht="20.100000000000001" customHeight="1">
      <c r="C53" s="75">
        <v>2</v>
      </c>
      <c r="D53" s="95" t="s">
        <v>244</v>
      </c>
      <c r="E53" s="96">
        <v>4</v>
      </c>
      <c r="F53" s="97" t="s">
        <v>9</v>
      </c>
      <c r="G53" s="87"/>
      <c r="H53" s="74">
        <f>E53*G53</f>
        <v>0</v>
      </c>
    </row>
    <row r="54" spans="1:11" ht="20.100000000000001" customHeight="1">
      <c r="C54" s="75">
        <v>3</v>
      </c>
      <c r="D54" s="95" t="s">
        <v>245</v>
      </c>
      <c r="E54" s="96">
        <v>12</v>
      </c>
      <c r="F54" s="97" t="s">
        <v>9</v>
      </c>
      <c r="G54" s="87"/>
      <c r="H54" s="74">
        <f>E54*G54</f>
        <v>0</v>
      </c>
    </row>
    <row r="55" spans="1:11" ht="20.100000000000001" customHeight="1">
      <c r="C55" s="140" t="s">
        <v>32</v>
      </c>
      <c r="D55" s="140"/>
      <c r="E55" s="140"/>
      <c r="F55" s="140"/>
      <c r="G55" s="140"/>
      <c r="H55" s="86">
        <f>SUM(H52:H53)</f>
        <v>0</v>
      </c>
    </row>
    <row r="56" spans="1:11" ht="20.100000000000001" customHeight="1">
      <c r="C56" s="137" t="s">
        <v>20</v>
      </c>
      <c r="D56" s="138"/>
      <c r="E56" s="138"/>
      <c r="F56" s="138"/>
      <c r="G56" s="138"/>
      <c r="H56" s="139"/>
    </row>
    <row r="57" spans="1:11" ht="20.100000000000001" customHeight="1">
      <c r="C57" s="75">
        <v>1</v>
      </c>
      <c r="D57" s="95" t="s">
        <v>246</v>
      </c>
      <c r="E57" s="96">
        <v>1</v>
      </c>
      <c r="F57" s="97" t="s">
        <v>27</v>
      </c>
      <c r="G57" s="87"/>
      <c r="H57" s="74">
        <f>E57*G57</f>
        <v>0</v>
      </c>
    </row>
    <row r="58" spans="1:11" ht="20.100000000000001" customHeight="1">
      <c r="C58" s="140" t="s">
        <v>32</v>
      </c>
      <c r="D58" s="140"/>
      <c r="E58" s="140"/>
      <c r="F58" s="140"/>
      <c r="G58" s="140"/>
      <c r="H58" s="86">
        <f>SUM(H57:H57)</f>
        <v>0</v>
      </c>
    </row>
    <row r="59" spans="1:11" s="77" customFormat="1" ht="20.100000000000001" customHeight="1">
      <c r="A59" s="76"/>
      <c r="C59" s="137" t="s">
        <v>63</v>
      </c>
      <c r="D59" s="138"/>
      <c r="E59" s="138"/>
      <c r="F59" s="138"/>
      <c r="G59" s="138"/>
      <c r="H59" s="139"/>
      <c r="I59" s="76"/>
    </row>
    <row r="60" spans="1:11" s="77" customFormat="1" ht="20.100000000000001" customHeight="1">
      <c r="A60" s="76"/>
      <c r="C60" s="75">
        <v>1</v>
      </c>
      <c r="D60" s="95" t="s">
        <v>64</v>
      </c>
      <c r="E60" s="96">
        <v>1</v>
      </c>
      <c r="F60" s="97" t="s">
        <v>27</v>
      </c>
      <c r="G60" s="87"/>
      <c r="H60" s="74">
        <f>E60*G60</f>
        <v>0</v>
      </c>
      <c r="I60" s="76"/>
    </row>
    <row r="61" spans="1:11" ht="20.100000000000001" customHeight="1">
      <c r="C61" s="140" t="s">
        <v>32</v>
      </c>
      <c r="D61" s="140"/>
      <c r="E61" s="140"/>
      <c r="F61" s="140"/>
      <c r="G61" s="140"/>
      <c r="H61" s="86">
        <f>SUM(H60:H60)</f>
        <v>0</v>
      </c>
      <c r="K61" s="14"/>
    </row>
    <row r="62" spans="1:11" s="77" customFormat="1" ht="20.100000000000001" customHeight="1">
      <c r="A62" s="76"/>
      <c r="C62" s="120"/>
      <c r="D62" s="121"/>
      <c r="E62" s="121"/>
      <c r="F62" s="121"/>
      <c r="G62" s="121"/>
      <c r="H62" s="122"/>
      <c r="I62" s="76"/>
    </row>
    <row r="63" spans="1:11">
      <c r="C63" s="52"/>
      <c r="D63" s="53"/>
      <c r="E63" s="54"/>
      <c r="F63" s="54"/>
      <c r="G63" s="55"/>
      <c r="H63" s="67"/>
    </row>
    <row r="64" spans="1:11" ht="30" customHeight="1">
      <c r="C64" s="123" t="s">
        <v>11</v>
      </c>
      <c r="D64" s="124"/>
      <c r="E64" s="124"/>
      <c r="F64" s="124"/>
      <c r="G64" s="125"/>
      <c r="H64" s="114">
        <f>H61+H58+H55+H50+H44+H41+H37+H32+H25+H20+H17+H10+H6</f>
        <v>0</v>
      </c>
    </row>
    <row r="65" spans="3:8">
      <c r="C65" s="62"/>
      <c r="D65" s="62"/>
      <c r="E65" s="62"/>
      <c r="F65" s="62"/>
      <c r="G65" s="61"/>
      <c r="H65" s="61"/>
    </row>
    <row r="66" spans="3:8">
      <c r="C66" s="63"/>
      <c r="D66" s="62"/>
      <c r="E66" s="63"/>
      <c r="F66" s="63"/>
      <c r="G66" s="63"/>
    </row>
    <row r="67" spans="3:8">
      <c r="C67" s="52"/>
      <c r="D67" s="53"/>
      <c r="E67" s="52"/>
      <c r="F67" s="52"/>
      <c r="G67" s="53"/>
      <c r="H67" s="53"/>
    </row>
    <row r="68" spans="3:8">
      <c r="C68" s="52"/>
      <c r="D68" s="53"/>
      <c r="E68" s="54"/>
      <c r="F68" s="54"/>
      <c r="G68" s="55"/>
      <c r="H68" s="64"/>
    </row>
    <row r="69" spans="3:8">
      <c r="C69" s="52"/>
      <c r="D69" s="53"/>
      <c r="E69" s="54"/>
      <c r="F69" s="54"/>
      <c r="G69" s="55"/>
      <c r="H69" s="64"/>
    </row>
    <row r="70" spans="3:8">
      <c r="C70" s="52"/>
      <c r="D70" s="53"/>
      <c r="E70" s="54"/>
      <c r="F70" s="54"/>
      <c r="G70" s="55"/>
      <c r="H70" s="64"/>
    </row>
    <row r="71" spans="3:8">
      <c r="C71" s="52"/>
      <c r="D71" s="53"/>
      <c r="E71" s="54"/>
      <c r="F71" s="54"/>
      <c r="G71" s="55"/>
      <c r="H71" s="64"/>
    </row>
    <row r="72" spans="3:8">
      <c r="C72" s="52"/>
      <c r="D72" s="53"/>
      <c r="E72" s="54"/>
      <c r="F72" s="54"/>
      <c r="G72" s="55"/>
      <c r="H72" s="64"/>
    </row>
    <row r="73" spans="3:8" ht="15.75" hidden="1" customHeight="1">
      <c r="C73" s="52"/>
      <c r="D73" s="53"/>
      <c r="E73" s="54"/>
      <c r="F73" s="54"/>
      <c r="G73" s="55"/>
      <c r="H73" s="64"/>
    </row>
    <row r="74" spans="3:8">
      <c r="C74" s="52"/>
      <c r="D74" s="53"/>
      <c r="E74" s="54"/>
      <c r="F74" s="54"/>
      <c r="G74" s="55"/>
      <c r="H74" s="56"/>
    </row>
    <row r="75" spans="3:8">
      <c r="C75" s="68"/>
      <c r="D75" s="68"/>
      <c r="E75" s="68"/>
      <c r="F75" s="68"/>
      <c r="G75" s="68"/>
      <c r="H75" s="68"/>
    </row>
    <row r="76" spans="3:8">
      <c r="C76" s="62"/>
      <c r="D76" s="62"/>
      <c r="E76" s="62"/>
      <c r="F76" s="62"/>
      <c r="G76" s="62"/>
      <c r="H76" s="62"/>
    </row>
    <row r="77" spans="3:8">
      <c r="C77" s="62"/>
      <c r="D77" s="62"/>
      <c r="E77" s="62"/>
      <c r="F77" s="62"/>
      <c r="G77" s="62"/>
      <c r="H77" s="62"/>
    </row>
    <row r="78" spans="3:8">
      <c r="C78" s="63"/>
      <c r="D78" s="62"/>
      <c r="E78" s="63"/>
      <c r="F78" s="63"/>
      <c r="G78" s="63"/>
      <c r="H78" s="63"/>
    </row>
    <row r="79" spans="3:8">
      <c r="C79" s="52"/>
      <c r="D79" s="53"/>
      <c r="E79" s="52"/>
      <c r="F79" s="52"/>
      <c r="G79" s="53"/>
      <c r="H79" s="53"/>
    </row>
    <row r="80" spans="3:8" ht="15.75" customHeight="1">
      <c r="C80" s="52"/>
      <c r="D80" s="53"/>
      <c r="E80" s="54"/>
      <c r="F80" s="54"/>
      <c r="G80" s="55"/>
      <c r="H80" s="64"/>
    </row>
    <row r="81" spans="1:29">
      <c r="C81" s="52"/>
      <c r="D81" s="53"/>
      <c r="E81" s="54"/>
      <c r="F81" s="54"/>
      <c r="G81" s="55"/>
      <c r="H81" s="64"/>
    </row>
    <row r="82" spans="1:29">
      <c r="C82" s="52"/>
      <c r="D82" s="53"/>
      <c r="E82" s="54"/>
      <c r="F82" s="54"/>
      <c r="G82" s="55"/>
      <c r="H82" s="64"/>
    </row>
    <row r="83" spans="1:29">
      <c r="C83" s="52"/>
      <c r="D83" s="53"/>
      <c r="E83" s="54"/>
      <c r="F83" s="54"/>
      <c r="G83" s="55"/>
      <c r="H83" s="64"/>
    </row>
    <row r="84" spans="1:29" ht="15.75" hidden="1" customHeight="1">
      <c r="C84" s="52"/>
      <c r="D84" s="53"/>
      <c r="E84" s="54"/>
      <c r="F84" s="54"/>
      <c r="G84" s="55"/>
      <c r="H84" s="64"/>
    </row>
    <row r="85" spans="1:29" ht="15.75" hidden="1" customHeight="1">
      <c r="C85" s="52"/>
      <c r="D85" s="53"/>
      <c r="E85" s="54"/>
      <c r="F85" s="54"/>
      <c r="G85" s="55"/>
      <c r="H85" s="64"/>
    </row>
    <row r="86" spans="1:29">
      <c r="C86" s="91"/>
      <c r="D86" s="68"/>
      <c r="E86" s="91"/>
      <c r="F86" s="91"/>
      <c r="G86" s="61"/>
      <c r="H86" s="67"/>
    </row>
    <row r="87" spans="1:29" s="4" customFormat="1">
      <c r="A87" s="5"/>
      <c r="C87" s="91"/>
      <c r="D87" s="68"/>
      <c r="E87" s="91"/>
      <c r="F87" s="91"/>
      <c r="G87" s="61"/>
      <c r="H87" s="69"/>
      <c r="I87" s="5"/>
    </row>
    <row r="88" spans="1:29" s="5" customFormat="1">
      <c r="B88" s="1"/>
      <c r="C88" s="62"/>
      <c r="D88" s="62"/>
      <c r="E88" s="62"/>
      <c r="F88" s="62"/>
      <c r="G88" s="62"/>
      <c r="H88" s="6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s="5" customFormat="1">
      <c r="B89" s="1"/>
      <c r="C89" s="62"/>
      <c r="D89" s="62"/>
      <c r="E89" s="62"/>
      <c r="F89" s="62"/>
      <c r="G89" s="62"/>
      <c r="H89" s="6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s="5" customFormat="1">
      <c r="B90" s="1"/>
      <c r="C90" s="62"/>
      <c r="D90" s="62"/>
      <c r="E90" s="62"/>
      <c r="F90" s="62"/>
      <c r="G90" s="62"/>
      <c r="H90" s="6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s="5" customFormat="1">
      <c r="B91" s="6" t="s">
        <v>6</v>
      </c>
      <c r="C91" s="63"/>
      <c r="D91" s="62"/>
      <c r="E91" s="63"/>
      <c r="F91" s="63"/>
      <c r="G91" s="63"/>
      <c r="H91" s="6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s="5" customFormat="1">
      <c r="B92" s="11"/>
      <c r="C92" s="52"/>
      <c r="D92" s="53"/>
      <c r="E92" s="52"/>
      <c r="F92" s="52"/>
      <c r="G92" s="53"/>
      <c r="H92" s="5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s="5" customFormat="1">
      <c r="B93" s="12"/>
      <c r="C93" s="52"/>
      <c r="D93" s="53"/>
      <c r="E93" s="54"/>
      <c r="F93" s="54"/>
      <c r="G93" s="55"/>
      <c r="H93" s="6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s="5" customFormat="1">
      <c r="B94" s="12"/>
      <c r="C94" s="52"/>
      <c r="D94" s="53"/>
      <c r="E94" s="54"/>
      <c r="F94" s="54"/>
      <c r="G94" s="55"/>
      <c r="H94" s="6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s="5" customFormat="1">
      <c r="B95" s="12"/>
      <c r="C95" s="52"/>
      <c r="D95" s="53"/>
      <c r="E95" s="54"/>
      <c r="F95" s="54"/>
      <c r="G95" s="55"/>
      <c r="H95" s="6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s="5" customFormat="1">
      <c r="B96" s="12"/>
      <c r="C96" s="52"/>
      <c r="D96" s="53"/>
      <c r="E96" s="65"/>
      <c r="F96" s="54"/>
      <c r="G96" s="55"/>
      <c r="H96" s="6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 s="5" customFormat="1">
      <c r="B97" s="12"/>
      <c r="C97" s="52"/>
      <c r="D97" s="53"/>
      <c r="E97" s="54"/>
      <c r="F97" s="54"/>
      <c r="G97" s="55"/>
      <c r="H97" s="6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 s="5" customFormat="1">
      <c r="B98" s="13"/>
      <c r="C98" s="52"/>
      <c r="D98" s="53"/>
      <c r="E98" s="54"/>
      <c r="F98" s="54"/>
      <c r="G98" s="55"/>
      <c r="H98" s="5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 s="5" customFormat="1">
      <c r="B99" s="1"/>
      <c r="C99" s="61"/>
      <c r="D99" s="61"/>
      <c r="E99" s="61"/>
      <c r="F99" s="61"/>
      <c r="G99" s="61"/>
      <c r="H99" s="6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 s="5" customFormat="1" ht="10.5" customHeight="1">
      <c r="B100" s="1"/>
      <c r="C100" s="70"/>
      <c r="D100" s="70"/>
      <c r="E100" s="70"/>
      <c r="F100" s="70"/>
      <c r="G100" s="57"/>
      <c r="H100" s="7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 s="5" customFormat="1" ht="10.5" customHeight="1">
      <c r="B101" s="1"/>
      <c r="C101" s="70"/>
      <c r="D101" s="70"/>
      <c r="E101" s="70"/>
      <c r="F101" s="70"/>
      <c r="G101" s="45"/>
      <c r="H101" s="7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 s="5" customFormat="1">
      <c r="B102" s="1"/>
      <c r="C102" s="58"/>
      <c r="D102" s="59"/>
      <c r="E102" s="58"/>
      <c r="F102" s="58"/>
      <c r="G102" s="59"/>
      <c r="H102" s="59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 s="5" customFormat="1">
      <c r="B103" s="1"/>
      <c r="C103" s="62"/>
      <c r="D103" s="62"/>
      <c r="E103" s="62"/>
      <c r="F103" s="62"/>
      <c r="G103" s="61"/>
      <c r="H103" s="6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>
      <c r="C104" s="72"/>
      <c r="D104" s="72"/>
      <c r="E104" s="72"/>
      <c r="F104" s="72"/>
      <c r="G104" s="61"/>
      <c r="H104" s="61"/>
    </row>
    <row r="105" spans="2:29">
      <c r="C105" s="91"/>
      <c r="D105" s="62"/>
      <c r="E105" s="63"/>
      <c r="F105" s="63"/>
      <c r="G105" s="63"/>
      <c r="H105" s="63"/>
    </row>
    <row r="106" spans="2:29">
      <c r="C106" s="52"/>
      <c r="D106" s="53"/>
      <c r="E106" s="52"/>
      <c r="F106" s="52"/>
      <c r="G106" s="53"/>
      <c r="H106" s="53"/>
      <c r="K106" s="14"/>
    </row>
    <row r="107" spans="2:29" s="5" customFormat="1">
      <c r="B107" s="1"/>
      <c r="C107" s="52"/>
      <c r="D107" s="53"/>
      <c r="E107" s="54"/>
      <c r="F107" s="54"/>
      <c r="G107" s="55"/>
      <c r="H107" s="6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 s="5" customFormat="1">
      <c r="B108" s="1"/>
      <c r="C108" s="52"/>
      <c r="D108" s="53"/>
      <c r="E108" s="54"/>
      <c r="F108" s="54"/>
      <c r="G108" s="55"/>
      <c r="H108" s="6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 s="5" customFormat="1">
      <c r="B109" s="1"/>
      <c r="C109" s="52"/>
      <c r="D109" s="53"/>
      <c r="E109" s="54"/>
      <c r="F109" s="54"/>
      <c r="G109" s="55"/>
      <c r="H109" s="6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 s="5" customFormat="1">
      <c r="B110" s="1"/>
      <c r="C110" s="52"/>
      <c r="D110" s="53"/>
      <c r="E110" s="54"/>
      <c r="F110" s="54"/>
      <c r="G110" s="55"/>
      <c r="H110" s="6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 s="5" customFormat="1">
      <c r="B111" s="1"/>
      <c r="C111" s="52"/>
      <c r="D111" s="53"/>
      <c r="E111" s="54"/>
      <c r="F111" s="54"/>
      <c r="G111" s="55"/>
      <c r="H111" s="6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 s="5" customFormat="1">
      <c r="B112" s="1"/>
      <c r="C112" s="52"/>
      <c r="D112" s="53"/>
      <c r="E112" s="54"/>
      <c r="F112" s="54"/>
      <c r="G112" s="55"/>
      <c r="H112" s="6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 s="5" customFormat="1">
      <c r="B113" s="1"/>
      <c r="C113" s="52"/>
      <c r="D113" s="53"/>
      <c r="E113" s="54"/>
      <c r="F113" s="54"/>
      <c r="G113" s="55"/>
      <c r="H113" s="6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 s="5" customFormat="1">
      <c r="B114" s="1"/>
      <c r="C114" s="61"/>
      <c r="D114" s="61"/>
      <c r="E114" s="61"/>
      <c r="F114" s="61"/>
      <c r="G114" s="61"/>
      <c r="H114" s="69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 s="5" customFormat="1">
      <c r="B115" s="1"/>
      <c r="C115" s="61"/>
      <c r="D115" s="61"/>
      <c r="E115" s="61"/>
      <c r="F115" s="61"/>
      <c r="G115" s="61"/>
      <c r="H115" s="6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 s="5" customFormat="1">
      <c r="B116" s="1"/>
      <c r="C116" s="62"/>
      <c r="D116" s="62"/>
      <c r="E116" s="62"/>
      <c r="F116" s="62"/>
      <c r="G116" s="62"/>
      <c r="H116" s="6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 s="5" customFormat="1">
      <c r="B117" s="1"/>
      <c r="C117" s="62"/>
      <c r="D117" s="62"/>
      <c r="E117" s="62"/>
      <c r="F117" s="62"/>
      <c r="G117" s="62"/>
      <c r="H117" s="6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 s="5" customFormat="1">
      <c r="B118" s="1"/>
      <c r="C118" s="62"/>
      <c r="D118" s="62"/>
      <c r="E118" s="62"/>
      <c r="F118" s="62"/>
      <c r="G118" s="62"/>
      <c r="H118" s="6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 s="5" customFormat="1">
      <c r="B119" s="1"/>
      <c r="C119" s="63"/>
      <c r="D119" s="62"/>
      <c r="E119" s="63"/>
      <c r="F119" s="63"/>
      <c r="G119" s="63"/>
      <c r="H119" s="6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 s="5" customFormat="1">
      <c r="B120" s="1"/>
      <c r="C120" s="52"/>
      <c r="D120" s="53"/>
      <c r="E120" s="52"/>
      <c r="F120" s="52"/>
      <c r="G120" s="53"/>
      <c r="H120" s="5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 s="5" customFormat="1">
      <c r="B121" s="1"/>
      <c r="C121" s="52"/>
      <c r="D121" s="53"/>
      <c r="E121" s="54"/>
      <c r="F121" s="54"/>
      <c r="G121" s="55"/>
      <c r="H121" s="6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 s="5" customFormat="1">
      <c r="B122" s="1"/>
      <c r="C122" s="52"/>
      <c r="D122" s="53"/>
      <c r="E122" s="54"/>
      <c r="F122" s="54"/>
      <c r="G122" s="55"/>
      <c r="H122" s="6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 s="5" customFormat="1">
      <c r="B123" s="1"/>
      <c r="C123" s="52"/>
      <c r="D123" s="53"/>
      <c r="E123" s="54"/>
      <c r="F123" s="54"/>
      <c r="G123" s="55"/>
      <c r="H123" s="6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 s="5" customFormat="1">
      <c r="B124" s="1"/>
      <c r="C124" s="52"/>
      <c r="D124" s="53"/>
      <c r="E124" s="54"/>
      <c r="F124" s="54"/>
      <c r="G124" s="55"/>
      <c r="H124" s="6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 s="5" customFormat="1">
      <c r="B125" s="1"/>
      <c r="C125" s="52"/>
      <c r="D125" s="53"/>
      <c r="E125" s="54"/>
      <c r="F125" s="54"/>
      <c r="G125" s="55"/>
      <c r="H125" s="6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 s="5" customFormat="1">
      <c r="B126" s="1"/>
      <c r="C126" s="52"/>
      <c r="D126" s="53"/>
      <c r="E126" s="54"/>
      <c r="F126" s="54"/>
      <c r="G126" s="55"/>
      <c r="H126" s="6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 s="5" customFormat="1">
      <c r="B127" s="1"/>
      <c r="C127" s="53"/>
      <c r="D127" s="53"/>
      <c r="E127" s="53"/>
      <c r="F127" s="53"/>
      <c r="G127" s="55"/>
      <c r="H127" s="6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 s="5" customFormat="1">
      <c r="B128" s="1"/>
      <c r="C128" s="61"/>
      <c r="D128" s="61"/>
      <c r="E128" s="61"/>
      <c r="F128" s="61"/>
      <c r="G128" s="61"/>
      <c r="H128" s="6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 s="5" customFormat="1">
      <c r="B129" s="1"/>
      <c r="C129" s="62"/>
      <c r="D129" s="62"/>
      <c r="E129" s="62"/>
      <c r="F129" s="62"/>
      <c r="G129" s="62"/>
      <c r="H129" s="7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 s="5" customFormat="1">
      <c r="B130" s="1"/>
      <c r="C130" s="62"/>
      <c r="D130" s="62"/>
      <c r="E130" s="62"/>
      <c r="F130" s="62"/>
      <c r="G130" s="62"/>
      <c r="H130" s="6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 s="5" customFormat="1">
      <c r="B131" s="1"/>
      <c r="C131" s="63"/>
      <c r="D131" s="62"/>
      <c r="E131" s="63"/>
      <c r="F131" s="63"/>
      <c r="G131" s="63"/>
      <c r="H131" s="6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 s="5" customFormat="1">
      <c r="B132" s="1"/>
      <c r="C132" s="52"/>
      <c r="D132" s="53"/>
      <c r="E132" s="52"/>
      <c r="F132" s="52"/>
      <c r="G132" s="53"/>
      <c r="H132" s="5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 s="5" customFormat="1">
      <c r="B133" s="1"/>
      <c r="C133" s="52"/>
      <c r="D133" s="53"/>
      <c r="E133" s="54"/>
      <c r="F133" s="54"/>
      <c r="G133" s="55"/>
      <c r="H133" s="6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 s="5" customFormat="1">
      <c r="B134" s="1"/>
      <c r="C134" s="52"/>
      <c r="D134" s="53"/>
      <c r="E134" s="54"/>
      <c r="F134" s="54"/>
      <c r="G134" s="55"/>
      <c r="H134" s="6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 s="5" customFormat="1">
      <c r="B135" s="1"/>
      <c r="C135" s="52"/>
      <c r="D135" s="53"/>
      <c r="E135" s="54"/>
      <c r="F135" s="54"/>
      <c r="G135" s="55"/>
      <c r="H135" s="6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 s="5" customFormat="1">
      <c r="B136" s="1"/>
      <c r="C136" s="52"/>
      <c r="D136" s="53"/>
      <c r="E136" s="54"/>
      <c r="F136" s="54"/>
      <c r="G136" s="55"/>
      <c r="H136" s="6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 s="5" customFormat="1">
      <c r="B137" s="1"/>
      <c r="C137" s="52"/>
      <c r="D137" s="53"/>
      <c r="E137" s="54"/>
      <c r="F137" s="54"/>
      <c r="G137" s="55"/>
      <c r="H137" s="6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 s="5" customFormat="1">
      <c r="B138" s="1"/>
      <c r="C138" s="52"/>
      <c r="D138" s="53"/>
      <c r="E138" s="54"/>
      <c r="F138" s="54"/>
      <c r="G138" s="55"/>
      <c r="H138" s="6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 s="5" customFormat="1">
      <c r="B139" s="1"/>
      <c r="C139" s="52"/>
      <c r="D139" s="53"/>
      <c r="E139" s="54"/>
      <c r="F139" s="54"/>
      <c r="G139" s="55"/>
      <c r="H139" s="6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 s="5" customFormat="1">
      <c r="B140" s="1"/>
      <c r="C140" s="53"/>
      <c r="D140" s="53"/>
      <c r="E140" s="53"/>
      <c r="F140" s="53"/>
      <c r="G140" s="55"/>
      <c r="H140" s="5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 s="5" customFormat="1">
      <c r="B141" s="1"/>
      <c r="C141" s="61"/>
      <c r="D141" s="61"/>
      <c r="E141" s="61"/>
      <c r="F141" s="61"/>
      <c r="G141" s="61"/>
      <c r="H141" s="6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 s="5" customFormat="1">
      <c r="B142" s="1"/>
      <c r="C142" s="62"/>
      <c r="D142" s="62"/>
      <c r="E142" s="62"/>
      <c r="F142" s="62"/>
      <c r="G142" s="62"/>
      <c r="H142" s="6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 s="5" customFormat="1">
      <c r="B143" s="1"/>
      <c r="C143" s="62"/>
      <c r="D143" s="62"/>
      <c r="E143" s="62"/>
      <c r="F143" s="62"/>
      <c r="G143" s="62"/>
      <c r="H143" s="6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 s="5" customFormat="1">
      <c r="B144" s="1"/>
      <c r="C144" s="63"/>
      <c r="D144" s="62"/>
      <c r="E144" s="63"/>
      <c r="F144" s="63"/>
      <c r="G144" s="63"/>
      <c r="H144" s="6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 s="5" customFormat="1">
      <c r="B145" s="1"/>
      <c r="C145" s="52"/>
      <c r="D145" s="53"/>
      <c r="E145" s="52"/>
      <c r="F145" s="52"/>
      <c r="G145" s="53"/>
      <c r="H145" s="5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 s="5" customFormat="1">
      <c r="B146" s="1"/>
      <c r="C146" s="52"/>
      <c r="D146" s="53"/>
      <c r="E146" s="54"/>
      <c r="F146" s="54"/>
      <c r="G146" s="55"/>
      <c r="H146" s="6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 s="5" customFormat="1">
      <c r="B147" s="1"/>
      <c r="C147" s="52"/>
      <c r="D147" s="53"/>
      <c r="E147" s="54"/>
      <c r="F147" s="54"/>
      <c r="G147" s="55"/>
      <c r="H147" s="6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 s="5" customFormat="1">
      <c r="B148" s="1"/>
      <c r="C148" s="52"/>
      <c r="D148" s="53"/>
      <c r="E148" s="54"/>
      <c r="F148" s="54"/>
      <c r="G148" s="55"/>
      <c r="H148" s="6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 s="5" customFormat="1">
      <c r="B149" s="1"/>
      <c r="C149" s="52"/>
      <c r="D149" s="53"/>
      <c r="E149" s="54"/>
      <c r="F149" s="54"/>
      <c r="G149" s="55"/>
      <c r="H149" s="6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 s="5" customFormat="1">
      <c r="B150" s="1"/>
      <c r="C150" s="52"/>
      <c r="D150" s="53"/>
      <c r="E150" s="54"/>
      <c r="F150" s="54"/>
      <c r="G150" s="55"/>
      <c r="H150" s="6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 s="5" customFormat="1">
      <c r="B151" s="1"/>
      <c r="C151" s="52"/>
      <c r="D151" s="53"/>
      <c r="E151" s="54"/>
      <c r="F151" s="54"/>
      <c r="G151" s="55"/>
      <c r="H151" s="6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 s="5" customFormat="1">
      <c r="B152" s="1"/>
      <c r="C152" s="52"/>
      <c r="D152" s="53"/>
      <c r="E152" s="54"/>
      <c r="F152" s="54"/>
      <c r="G152" s="55"/>
      <c r="H152" s="6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 s="5" customFormat="1">
      <c r="B153" s="1"/>
      <c r="C153" s="91"/>
      <c r="D153" s="68"/>
      <c r="E153" s="91"/>
      <c r="F153" s="91"/>
      <c r="G153" s="61"/>
      <c r="H153" s="6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 s="5" customFormat="1">
      <c r="B154" s="1"/>
      <c r="C154" s="61"/>
      <c r="D154" s="61"/>
      <c r="E154" s="61"/>
      <c r="F154" s="61"/>
      <c r="G154" s="61"/>
      <c r="H154" s="6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 s="5" customFormat="1">
      <c r="B155" s="1"/>
      <c r="C155" s="62"/>
      <c r="D155" s="62"/>
      <c r="E155" s="62"/>
      <c r="F155" s="62"/>
      <c r="G155" s="62"/>
      <c r="H155" s="6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 s="5" customFormat="1">
      <c r="B156" s="1"/>
      <c r="C156" s="62"/>
      <c r="D156" s="62"/>
      <c r="E156" s="62"/>
      <c r="F156" s="62"/>
      <c r="G156" s="62"/>
      <c r="H156" s="6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 s="5" customFormat="1">
      <c r="B157" s="1"/>
      <c r="C157" s="62"/>
      <c r="D157" s="62"/>
      <c r="E157" s="62"/>
      <c r="F157" s="62"/>
      <c r="G157" s="62"/>
      <c r="H157" s="6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 s="5" customFormat="1">
      <c r="B158" s="1"/>
      <c r="C158" s="63"/>
      <c r="D158" s="62"/>
      <c r="E158" s="63"/>
      <c r="F158" s="63"/>
      <c r="G158" s="63"/>
      <c r="H158" s="6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 s="5" customFormat="1">
      <c r="B159" s="1"/>
      <c r="C159" s="52"/>
      <c r="D159" s="53"/>
      <c r="E159" s="52"/>
      <c r="F159" s="52"/>
      <c r="G159" s="53"/>
      <c r="H159" s="5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 s="5" customFormat="1">
      <c r="B160" s="1"/>
      <c r="C160" s="52"/>
      <c r="D160" s="53"/>
      <c r="E160" s="54"/>
      <c r="F160" s="54"/>
      <c r="G160" s="55"/>
      <c r="H160" s="6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 s="5" customFormat="1">
      <c r="B161" s="1"/>
      <c r="C161" s="52"/>
      <c r="D161" s="53"/>
      <c r="E161" s="54"/>
      <c r="F161" s="54"/>
      <c r="G161" s="55"/>
      <c r="H161" s="6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 s="5" customFormat="1">
      <c r="B162" s="1"/>
      <c r="C162" s="52"/>
      <c r="D162" s="53"/>
      <c r="E162" s="54"/>
      <c r="F162" s="54"/>
      <c r="G162" s="55"/>
      <c r="H162" s="6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 s="5" customFormat="1">
      <c r="B163" s="1"/>
      <c r="C163" s="52"/>
      <c r="D163" s="53"/>
      <c r="E163" s="54"/>
      <c r="F163" s="54"/>
      <c r="G163" s="55"/>
      <c r="H163" s="6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 s="5" customFormat="1">
      <c r="B164" s="1"/>
      <c r="C164" s="52"/>
      <c r="D164" s="53"/>
      <c r="E164" s="54"/>
      <c r="F164" s="54"/>
      <c r="G164" s="55"/>
      <c r="H164" s="6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 s="5" customFormat="1">
      <c r="B165" s="1"/>
      <c r="C165" s="52"/>
      <c r="D165" s="53"/>
      <c r="E165" s="54"/>
      <c r="F165" s="54"/>
      <c r="G165" s="55"/>
      <c r="H165" s="6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 s="5" customFormat="1">
      <c r="B166" s="1"/>
      <c r="C166" s="53"/>
      <c r="D166" s="53"/>
      <c r="E166" s="53"/>
      <c r="F166" s="53"/>
      <c r="G166" s="55"/>
      <c r="H166" s="5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 s="5" customFormat="1">
      <c r="B167" s="1"/>
      <c r="C167" s="61"/>
      <c r="D167" s="61"/>
      <c r="E167" s="61"/>
      <c r="F167" s="61"/>
      <c r="G167" s="61"/>
      <c r="H167" s="6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 s="5" customFormat="1">
      <c r="B168" s="1"/>
      <c r="C168" s="62"/>
      <c r="D168" s="62"/>
      <c r="E168" s="62"/>
      <c r="F168" s="62"/>
      <c r="G168" s="62"/>
      <c r="H168" s="6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 s="5" customFormat="1">
      <c r="B169" s="1"/>
      <c r="C169" s="62"/>
      <c r="D169" s="62"/>
      <c r="E169" s="62"/>
      <c r="F169" s="62"/>
      <c r="G169" s="62"/>
      <c r="H169" s="6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 s="5" customFormat="1">
      <c r="B170" s="1"/>
      <c r="C170" s="63"/>
      <c r="D170" s="62"/>
      <c r="E170" s="63"/>
      <c r="F170" s="63"/>
      <c r="G170" s="63"/>
      <c r="H170" s="6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 s="5" customFormat="1">
      <c r="B171" s="1"/>
      <c r="C171" s="52"/>
      <c r="D171" s="53"/>
      <c r="E171" s="52"/>
      <c r="F171" s="52"/>
      <c r="G171" s="53"/>
      <c r="H171" s="5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 s="5" customFormat="1">
      <c r="B172" s="1"/>
      <c r="C172" s="52"/>
      <c r="D172" s="53"/>
      <c r="E172" s="54"/>
      <c r="F172" s="54"/>
      <c r="G172" s="55"/>
      <c r="H172" s="6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 s="5" customFormat="1">
      <c r="B173" s="1"/>
      <c r="C173" s="52"/>
      <c r="D173" s="53"/>
      <c r="E173" s="54"/>
      <c r="F173" s="54"/>
      <c r="G173" s="55"/>
      <c r="H173" s="6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 s="5" customFormat="1">
      <c r="B174" s="1"/>
      <c r="C174" s="52"/>
      <c r="D174" s="53"/>
      <c r="E174" s="54"/>
      <c r="F174" s="54"/>
      <c r="G174" s="55"/>
      <c r="H174" s="6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 s="5" customFormat="1">
      <c r="B175" s="1"/>
      <c r="C175" s="52"/>
      <c r="D175" s="53"/>
      <c r="E175" s="54"/>
      <c r="F175" s="54"/>
      <c r="G175" s="55"/>
      <c r="H175" s="6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 s="5" customFormat="1">
      <c r="B176" s="1"/>
      <c r="C176" s="52"/>
      <c r="D176" s="53"/>
      <c r="E176" s="54"/>
      <c r="F176" s="54"/>
      <c r="G176" s="55"/>
      <c r="H176" s="6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 s="5" customFormat="1">
      <c r="B177" s="1"/>
      <c r="C177" s="53"/>
      <c r="D177" s="53"/>
      <c r="E177" s="53"/>
      <c r="F177" s="53"/>
      <c r="G177" s="55"/>
      <c r="H177" s="5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 s="5" customFormat="1">
      <c r="B178" s="1"/>
      <c r="C178" s="61"/>
      <c r="D178" s="61"/>
      <c r="E178" s="61"/>
      <c r="F178" s="61"/>
      <c r="G178" s="61"/>
      <c r="H178" s="6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 s="5" customFormat="1">
      <c r="B179" s="1"/>
      <c r="C179" s="62"/>
      <c r="D179" s="62"/>
      <c r="E179" s="62"/>
      <c r="F179" s="62"/>
      <c r="G179" s="62"/>
      <c r="H179" s="6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 s="5" customFormat="1">
      <c r="B180" s="1"/>
      <c r="C180" s="62"/>
      <c r="D180" s="62"/>
      <c r="E180" s="62"/>
      <c r="F180" s="62"/>
      <c r="G180" s="62"/>
      <c r="H180" s="6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 s="5" customFormat="1">
      <c r="B181" s="1"/>
      <c r="C181" s="63"/>
      <c r="D181" s="62"/>
      <c r="E181" s="63"/>
      <c r="F181" s="63"/>
      <c r="G181" s="63"/>
      <c r="H181" s="6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 s="5" customFormat="1">
      <c r="B182" s="1"/>
      <c r="C182" s="52"/>
      <c r="D182" s="53"/>
      <c r="E182" s="52"/>
      <c r="F182" s="52"/>
      <c r="G182" s="53"/>
      <c r="H182" s="5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 s="5" customFormat="1">
      <c r="B183" s="1"/>
      <c r="C183" s="52"/>
      <c r="D183" s="53"/>
      <c r="E183" s="54"/>
      <c r="F183" s="54"/>
      <c r="G183" s="55"/>
      <c r="H183" s="6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 s="5" customFormat="1">
      <c r="B184" s="1"/>
      <c r="C184" s="52"/>
      <c r="D184" s="53"/>
      <c r="E184" s="54"/>
      <c r="F184" s="54"/>
      <c r="G184" s="55"/>
      <c r="H184" s="6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 s="5" customFormat="1">
      <c r="B185" s="1"/>
      <c r="C185" s="52"/>
      <c r="D185" s="53"/>
      <c r="E185" s="54"/>
      <c r="F185" s="54"/>
      <c r="G185" s="55"/>
      <c r="H185" s="6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 s="5" customFormat="1">
      <c r="B186" s="1"/>
      <c r="C186" s="52"/>
      <c r="D186" s="53"/>
      <c r="E186" s="54"/>
      <c r="F186" s="54"/>
      <c r="G186" s="55"/>
      <c r="H186" s="6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 s="5" customFormat="1">
      <c r="B187" s="1"/>
      <c r="C187" s="52"/>
      <c r="D187" s="53"/>
      <c r="E187" s="54"/>
      <c r="F187" s="54"/>
      <c r="G187" s="55"/>
      <c r="H187" s="6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 s="5" customFormat="1">
      <c r="B188" s="1"/>
      <c r="C188" s="52"/>
      <c r="D188" s="53"/>
      <c r="E188" s="54"/>
      <c r="F188" s="54"/>
      <c r="G188" s="55"/>
      <c r="H188" s="6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 s="5" customFormat="1">
      <c r="B189" s="1"/>
      <c r="C189" s="61"/>
      <c r="D189" s="61"/>
      <c r="E189" s="61"/>
      <c r="F189" s="61"/>
      <c r="G189" s="61"/>
      <c r="H189" s="6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 s="5" customFormat="1">
      <c r="B190" s="1"/>
      <c r="C190" s="61"/>
      <c r="D190" s="61"/>
      <c r="E190" s="61"/>
      <c r="F190" s="61"/>
      <c r="G190" s="61"/>
      <c r="H190" s="6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 s="5" customFormat="1" ht="10.5" customHeight="1">
      <c r="B191" s="1"/>
      <c r="C191" s="132"/>
      <c r="D191" s="132"/>
      <c r="E191" s="132"/>
      <c r="F191" s="132"/>
      <c r="G191" s="57"/>
      <c r="H191" s="13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 s="5" customFormat="1" ht="10.5" customHeight="1">
      <c r="B192" s="1"/>
      <c r="C192" s="132"/>
      <c r="D192" s="132"/>
      <c r="E192" s="132"/>
      <c r="F192" s="132"/>
      <c r="G192" s="45"/>
      <c r="H192" s="13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 s="5" customFormat="1" ht="10.5" customHeight="1">
      <c r="B193" s="1"/>
      <c r="C193" s="134"/>
      <c r="D193" s="134"/>
      <c r="E193" s="134"/>
      <c r="F193" s="134"/>
      <c r="G193" s="134"/>
      <c r="H193" s="13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 s="5" customFormat="1" ht="10.5" customHeight="1">
      <c r="B194" s="1"/>
      <c r="C194" s="134"/>
      <c r="D194" s="134"/>
      <c r="E194" s="134"/>
      <c r="F194" s="134"/>
      <c r="G194" s="134"/>
      <c r="H194" s="13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 s="5" customFormat="1" ht="10.5" customHeight="1">
      <c r="B195" s="1"/>
      <c r="C195" s="134"/>
      <c r="D195" s="134"/>
      <c r="E195" s="134"/>
      <c r="F195" s="134"/>
      <c r="G195" s="134"/>
      <c r="H195" s="13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 s="5" customFormat="1" ht="10.5" customHeight="1">
      <c r="B196" s="1"/>
      <c r="C196" s="134"/>
      <c r="D196" s="134"/>
      <c r="E196" s="134"/>
      <c r="F196" s="134"/>
      <c r="G196" s="134"/>
      <c r="H196" s="13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 s="5" customFormat="1" ht="10.5" customHeight="1">
      <c r="B197" s="1"/>
      <c r="C197" s="134"/>
      <c r="D197" s="134"/>
      <c r="E197" s="134"/>
      <c r="F197" s="134"/>
      <c r="G197" s="134"/>
      <c r="H197" s="13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 s="5" customFormat="1" ht="10.5" customHeight="1">
      <c r="B198" s="1"/>
      <c r="C198" s="134"/>
      <c r="D198" s="134"/>
      <c r="E198" s="134"/>
      <c r="F198" s="134"/>
      <c r="G198" s="134"/>
      <c r="H198" s="13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 s="5" customFormat="1" ht="10.5" customHeight="1">
      <c r="B199" s="1"/>
      <c r="C199" s="132"/>
      <c r="D199" s="132"/>
      <c r="E199" s="132"/>
      <c r="F199" s="132"/>
      <c r="G199" s="57"/>
      <c r="H199" s="13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 s="5" customFormat="1" ht="10.5" customHeight="1">
      <c r="B200" s="1"/>
      <c r="C200" s="132"/>
      <c r="D200" s="132"/>
      <c r="E200" s="132"/>
      <c r="F200" s="132"/>
      <c r="G200" s="45"/>
      <c r="H200" s="13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 s="5" customFormat="1" ht="10.5" customHeight="1">
      <c r="B201" s="1"/>
      <c r="C201" s="132"/>
      <c r="D201" s="132"/>
      <c r="E201" s="132"/>
      <c r="F201" s="132"/>
      <c r="G201" s="57"/>
      <c r="H201" s="13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 s="5" customFormat="1" ht="10.5" customHeight="1">
      <c r="B202" s="1"/>
      <c r="C202" s="132"/>
      <c r="D202" s="132"/>
      <c r="E202" s="132"/>
      <c r="F202" s="132"/>
      <c r="G202" s="45"/>
      <c r="H202" s="13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 s="5" customFormat="1">
      <c r="B203" s="1"/>
      <c r="C203" s="132"/>
      <c r="D203" s="132"/>
      <c r="E203" s="132"/>
      <c r="F203" s="132"/>
      <c r="G203" s="1"/>
      <c r="H203" s="13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 s="5" customFormat="1">
      <c r="B204" s="1"/>
      <c r="C204" s="132"/>
      <c r="D204" s="132"/>
      <c r="E204" s="132"/>
      <c r="F204" s="132"/>
      <c r="G204" s="1"/>
      <c r="H204" s="13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 s="5" customFormat="1">
      <c r="B205" s="1"/>
      <c r="C205" s="132"/>
      <c r="D205" s="132"/>
      <c r="E205" s="132"/>
      <c r="F205" s="132"/>
      <c r="G205" s="1"/>
      <c r="H205" s="13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 s="5" customFormat="1">
      <c r="B206" s="1"/>
      <c r="C206" s="132"/>
      <c r="D206" s="132"/>
      <c r="E206" s="132"/>
      <c r="F206" s="132"/>
      <c r="G206" s="1"/>
      <c r="H206" s="13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 s="5" customFormat="1">
      <c r="B207" s="1"/>
      <c r="C207" s="132"/>
      <c r="D207" s="132"/>
      <c r="E207" s="132"/>
      <c r="F207" s="132"/>
      <c r="G207" s="1"/>
      <c r="H207" s="13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 s="5" customFormat="1">
      <c r="B208" s="1"/>
      <c r="C208" s="132"/>
      <c r="D208" s="132"/>
      <c r="E208" s="132"/>
      <c r="F208" s="132"/>
      <c r="G208" s="1"/>
      <c r="H208" s="13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10" spans="2:29" s="5" customFormat="1">
      <c r="B210" s="1"/>
      <c r="C210" s="134"/>
      <c r="D210" s="134"/>
      <c r="E210" s="134"/>
      <c r="F210" s="134"/>
      <c r="G210" s="134"/>
      <c r="H210" s="13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 s="5" customFormat="1">
      <c r="B211" s="1"/>
      <c r="C211" s="134"/>
      <c r="D211" s="134"/>
      <c r="E211" s="134"/>
      <c r="F211" s="134"/>
      <c r="G211" s="134"/>
      <c r="H211" s="13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 s="5" customFormat="1">
      <c r="B212" s="1"/>
      <c r="C212" s="132"/>
      <c r="D212" s="132"/>
      <c r="E212" s="132"/>
      <c r="F212" s="132"/>
      <c r="G212" s="57"/>
      <c r="H212" s="13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 s="5" customFormat="1">
      <c r="B213" s="1"/>
      <c r="C213" s="132"/>
      <c r="D213" s="132"/>
      <c r="E213" s="132"/>
      <c r="F213" s="132"/>
      <c r="G213" s="45"/>
      <c r="H213" s="13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 s="5" customFormat="1">
      <c r="B214" s="1"/>
      <c r="C214" s="132"/>
      <c r="D214" s="132"/>
      <c r="E214" s="132"/>
      <c r="F214" s="132"/>
      <c r="G214" s="57"/>
      <c r="H214" s="13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 s="5" customFormat="1">
      <c r="B215" s="1"/>
      <c r="C215" s="132"/>
      <c r="D215" s="132"/>
      <c r="E215" s="132"/>
      <c r="F215" s="132"/>
      <c r="G215" s="45"/>
      <c r="H215" s="13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 s="5" customFormat="1">
      <c r="B216" s="1"/>
      <c r="C216" s="132"/>
      <c r="D216" s="132"/>
      <c r="E216" s="132"/>
      <c r="F216" s="132"/>
      <c r="G216" s="1"/>
      <c r="H216" s="13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 s="5" customFormat="1">
      <c r="B217" s="1"/>
      <c r="C217" s="132"/>
      <c r="D217" s="132"/>
      <c r="E217" s="132"/>
      <c r="F217" s="132"/>
      <c r="G217" s="1"/>
      <c r="H217" s="13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 s="5" customFormat="1">
      <c r="B218" s="1"/>
      <c r="C218" s="132"/>
      <c r="D218" s="132"/>
      <c r="E218" s="132"/>
      <c r="F218" s="132"/>
      <c r="G218" s="1"/>
      <c r="H218" s="13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 s="5" customFormat="1">
      <c r="B219" s="1"/>
      <c r="C219" s="132"/>
      <c r="D219" s="132"/>
      <c r="E219" s="132"/>
      <c r="F219" s="132"/>
      <c r="G219" s="1"/>
      <c r="H219" s="13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 s="5" customFormat="1">
      <c r="B220" s="1"/>
      <c r="C220" s="132"/>
      <c r="D220" s="132"/>
      <c r="E220" s="132"/>
      <c r="F220" s="132"/>
      <c r="G220" s="1"/>
      <c r="H220" s="13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2:29" s="5" customFormat="1">
      <c r="B221" s="1"/>
      <c r="C221" s="132"/>
      <c r="D221" s="132"/>
      <c r="E221" s="132"/>
      <c r="F221" s="132"/>
      <c r="G221" s="1"/>
      <c r="H221" s="13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4" spans="2:29" s="5" customFormat="1">
      <c r="B224" s="1"/>
      <c r="C224" s="135"/>
      <c r="D224" s="135"/>
      <c r="E224" s="135"/>
      <c r="F224" s="135"/>
      <c r="G224" s="135"/>
      <c r="H224" s="135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2:29" s="5" customFormat="1">
      <c r="B225" s="1"/>
      <c r="C225" s="136"/>
      <c r="D225" s="136"/>
      <c r="E225" s="136"/>
      <c r="F225" s="136"/>
      <c r="G225" s="62"/>
      <c r="H225" s="6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2:29" s="5" customFormat="1">
      <c r="B226" s="1"/>
      <c r="C226" s="136"/>
      <c r="D226" s="136"/>
      <c r="E226" s="136"/>
      <c r="F226" s="136"/>
      <c r="G226" s="62"/>
      <c r="H226" s="6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2:29" s="5" customFormat="1">
      <c r="B227" s="1"/>
      <c r="C227" s="63"/>
      <c r="D227" s="62"/>
      <c r="E227" s="63"/>
      <c r="F227" s="63"/>
      <c r="G227" s="63"/>
      <c r="H227" s="6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2:29" s="5" customFormat="1">
      <c r="B228" s="1"/>
      <c r="C228" s="52"/>
      <c r="D228" s="53"/>
      <c r="E228" s="52"/>
      <c r="F228" s="52"/>
      <c r="G228" s="53"/>
      <c r="H228" s="5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2:29" s="5" customFormat="1">
      <c r="B229" s="1"/>
      <c r="C229" s="52"/>
      <c r="D229" s="53"/>
      <c r="E229" s="54"/>
      <c r="F229" s="54"/>
      <c r="G229" s="55"/>
      <c r="H229" s="6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2:29" s="5" customFormat="1">
      <c r="B230" s="1"/>
      <c r="C230" s="52"/>
      <c r="D230" s="53"/>
      <c r="E230" s="54"/>
      <c r="F230" s="54"/>
      <c r="G230" s="55"/>
      <c r="H230" s="6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2:29" s="5" customFormat="1">
      <c r="B231" s="1"/>
      <c r="C231" s="52"/>
      <c r="D231" s="53"/>
      <c r="E231" s="54"/>
      <c r="F231" s="54"/>
      <c r="G231" s="55"/>
      <c r="H231" s="6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2:29" s="5" customFormat="1">
      <c r="B232" s="1"/>
      <c r="C232" s="52"/>
      <c r="D232" s="53"/>
      <c r="E232" s="54"/>
      <c r="F232" s="54"/>
      <c r="G232" s="55"/>
      <c r="H232" s="6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2:29" s="5" customFormat="1">
      <c r="B233" s="1"/>
      <c r="C233" s="52"/>
      <c r="D233" s="53"/>
      <c r="E233" s="54"/>
      <c r="F233" s="54"/>
      <c r="G233" s="55"/>
      <c r="H233" s="6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2:29" s="5" customFormat="1">
      <c r="B234" s="1"/>
      <c r="C234" s="52"/>
      <c r="D234" s="53"/>
      <c r="E234" s="54"/>
      <c r="F234" s="54"/>
      <c r="G234" s="55"/>
      <c r="H234" s="6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2:29" s="5" customFormat="1">
      <c r="B235" s="1"/>
      <c r="C235" s="52"/>
      <c r="D235" s="53"/>
      <c r="E235" s="54"/>
      <c r="F235" s="54"/>
      <c r="G235" s="55"/>
      <c r="H235" s="6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2:29" s="5" customFormat="1">
      <c r="B236" s="1"/>
      <c r="C236" s="52"/>
      <c r="D236" s="53"/>
      <c r="E236" s="54"/>
      <c r="F236" s="54"/>
      <c r="G236" s="55"/>
      <c r="H236" s="6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2:29" s="5" customFormat="1">
      <c r="B237" s="1"/>
      <c r="C237" s="52"/>
      <c r="D237" s="53"/>
      <c r="E237" s="54"/>
      <c r="F237" s="54"/>
      <c r="G237" s="55"/>
      <c r="H237" s="6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2:29" s="5" customFormat="1">
      <c r="B238" s="1"/>
      <c r="C238" s="52"/>
      <c r="D238" s="53"/>
      <c r="E238" s="54"/>
      <c r="F238" s="54"/>
      <c r="G238" s="55"/>
      <c r="H238" s="6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2:29" s="5" customFormat="1">
      <c r="B239" s="1"/>
      <c r="C239" s="52"/>
      <c r="D239" s="53"/>
      <c r="E239" s="54"/>
      <c r="F239" s="54"/>
      <c r="G239" s="55"/>
      <c r="H239" s="6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2:29" s="5" customFormat="1">
      <c r="B240" s="1"/>
      <c r="C240" s="135"/>
      <c r="D240" s="135"/>
      <c r="E240" s="135"/>
      <c r="F240" s="135"/>
      <c r="G240" s="61"/>
      <c r="H240" s="6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2:29" s="5" customFormat="1">
      <c r="B241" s="1"/>
      <c r="C241" s="135"/>
      <c r="D241" s="135"/>
      <c r="E241" s="135"/>
      <c r="F241" s="135"/>
      <c r="G241" s="135"/>
      <c r="H241" s="135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2:29" s="5" customFormat="1">
      <c r="B242" s="1"/>
      <c r="C242" s="44"/>
      <c r="D242" s="44"/>
      <c r="E242" s="44"/>
      <c r="F242" s="44"/>
      <c r="G242" s="57"/>
      <c r="H242" s="4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2:29" s="5" customFormat="1">
      <c r="B243" s="1"/>
      <c r="C243" s="44"/>
      <c r="D243" s="44"/>
      <c r="E243" s="44"/>
      <c r="F243" s="44"/>
      <c r="G243" s="45"/>
      <c r="H243" s="4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</sheetData>
  <mergeCells count="60">
    <mergeCell ref="C199:F200"/>
    <mergeCell ref="H199:H200"/>
    <mergeCell ref="C64:G64"/>
    <mergeCell ref="C191:F192"/>
    <mergeCell ref="H191:H192"/>
    <mergeCell ref="C193:H196"/>
    <mergeCell ref="C197:H198"/>
    <mergeCell ref="C225:F225"/>
    <mergeCell ref="C226:F226"/>
    <mergeCell ref="H214:H215"/>
    <mergeCell ref="C201:F202"/>
    <mergeCell ref="H201:H202"/>
    <mergeCell ref="C203:F204"/>
    <mergeCell ref="H203:H204"/>
    <mergeCell ref="C205:F206"/>
    <mergeCell ref="H205:H206"/>
    <mergeCell ref="C224:H224"/>
    <mergeCell ref="C240:F240"/>
    <mergeCell ref="C241:H241"/>
    <mergeCell ref="C21:H21"/>
    <mergeCell ref="C25:G25"/>
    <mergeCell ref="C216:F217"/>
    <mergeCell ref="H216:H217"/>
    <mergeCell ref="C218:F219"/>
    <mergeCell ref="H218:H219"/>
    <mergeCell ref="C220:F221"/>
    <mergeCell ref="H220:H221"/>
    <mergeCell ref="C207:F208"/>
    <mergeCell ref="H207:H208"/>
    <mergeCell ref="C210:H211"/>
    <mergeCell ref="C212:F213"/>
    <mergeCell ref="H212:H213"/>
    <mergeCell ref="C214:F215"/>
    <mergeCell ref="C38:H38"/>
    <mergeCell ref="C41:G41"/>
    <mergeCell ref="C59:H59"/>
    <mergeCell ref="C61:G61"/>
    <mergeCell ref="C62:H62"/>
    <mergeCell ref="C42:H42"/>
    <mergeCell ref="C44:G44"/>
    <mergeCell ref="C45:H45"/>
    <mergeCell ref="C51:H51"/>
    <mergeCell ref="C55:G55"/>
    <mergeCell ref="C50:G50"/>
    <mergeCell ref="C56:H56"/>
    <mergeCell ref="C58:G58"/>
    <mergeCell ref="C37:G37"/>
    <mergeCell ref="C2:H2"/>
    <mergeCell ref="C3:D3"/>
    <mergeCell ref="C4:H4"/>
    <mergeCell ref="C6:G6"/>
    <mergeCell ref="C7:H7"/>
    <mergeCell ref="C10:G10"/>
    <mergeCell ref="C18:H18"/>
    <mergeCell ref="C20:G20"/>
    <mergeCell ref="C26:H26"/>
    <mergeCell ref="C32:G32"/>
    <mergeCell ref="C33:H33"/>
    <mergeCell ref="C11:H11"/>
    <mergeCell ref="C17:G17"/>
  </mergeCells>
  <pageMargins left="0.7" right="0.7" top="0.75" bottom="0.75" header="0.3" footer="0.3"/>
  <pageSetup scale="73" orientation="portrait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216"/>
  <sheetViews>
    <sheetView zoomScale="70" zoomScaleNormal="70" zoomScaleSheetLayoutView="85" workbookViewId="0">
      <selection activeCell="D23" sqref="D23"/>
    </sheetView>
  </sheetViews>
  <sheetFormatPr baseColWidth="10" defaultColWidth="11.42578125" defaultRowHeight="15.75"/>
  <cols>
    <col min="1" max="1" width="2.85546875" style="5" customWidth="1"/>
    <col min="2" max="2" width="0" style="1" hidden="1" customWidth="1"/>
    <col min="3" max="3" width="8.140625" style="3" customWidth="1"/>
    <col min="4" max="4" width="105.7109375" style="2" customWidth="1"/>
    <col min="5" max="6" width="20.7109375" style="3" customWidth="1"/>
    <col min="7" max="8" width="20.7109375" style="1" customWidth="1"/>
    <col min="9" max="9" width="8.85546875" style="5" customWidth="1"/>
    <col min="10" max="10" width="11.42578125" style="1"/>
    <col min="11" max="11" width="16" style="1" bestFit="1" customWidth="1"/>
    <col min="12" max="12" width="22.85546875" style="1" customWidth="1"/>
    <col min="13" max="13" width="12.140625" style="1" customWidth="1"/>
    <col min="14" max="14" width="11.28515625" style="1" customWidth="1"/>
    <col min="15" max="15" width="30.5703125" style="1" customWidth="1"/>
    <col min="16" max="16384" width="11.42578125" style="1"/>
  </cols>
  <sheetData>
    <row r="1" spans="1:9" s="5" customFormat="1">
      <c r="C1" s="15"/>
      <c r="D1" s="16"/>
      <c r="E1" s="15"/>
      <c r="F1" s="15"/>
    </row>
    <row r="2" spans="1:9" ht="25.5" customHeight="1">
      <c r="C2" s="126" t="s">
        <v>149</v>
      </c>
      <c r="D2" s="127"/>
      <c r="E2" s="127"/>
      <c r="F2" s="127"/>
      <c r="G2" s="127"/>
      <c r="H2" s="128"/>
    </row>
    <row r="3" spans="1:9" ht="25.5" customHeight="1">
      <c r="C3" s="147" t="s">
        <v>25</v>
      </c>
      <c r="D3" s="148"/>
      <c r="E3" s="88" t="s">
        <v>7</v>
      </c>
      <c r="F3" s="88" t="s">
        <v>6</v>
      </c>
      <c r="G3" s="89" t="s">
        <v>8</v>
      </c>
      <c r="H3" s="88" t="s">
        <v>19</v>
      </c>
    </row>
    <row r="4" spans="1:9" s="77" customFormat="1" ht="20.100000000000001" customHeight="1">
      <c r="A4" s="76"/>
      <c r="B4" s="78" t="s">
        <v>6</v>
      </c>
      <c r="C4" s="137" t="s">
        <v>12</v>
      </c>
      <c r="D4" s="138"/>
      <c r="E4" s="138"/>
      <c r="F4" s="138"/>
      <c r="G4" s="138"/>
      <c r="H4" s="139"/>
      <c r="I4" s="76"/>
    </row>
    <row r="5" spans="1:9" ht="16.5" hidden="1" customHeight="1" thickBot="1">
      <c r="B5" s="7"/>
      <c r="C5" s="17"/>
      <c r="D5" s="27" t="s">
        <v>4</v>
      </c>
      <c r="E5" s="28" t="s">
        <v>1</v>
      </c>
      <c r="F5" s="28"/>
      <c r="G5" s="29"/>
      <c r="H5" s="30"/>
    </row>
    <row r="6" spans="1:9" ht="16.5" hidden="1" customHeight="1" thickBot="1">
      <c r="B6" s="8"/>
      <c r="C6" s="18"/>
      <c r="D6" s="31" t="s">
        <v>0</v>
      </c>
      <c r="E6" s="32" t="s">
        <v>1</v>
      </c>
      <c r="F6" s="32"/>
      <c r="G6" s="33"/>
      <c r="H6" s="34"/>
    </row>
    <row r="7" spans="1:9" ht="16.5" hidden="1" customHeight="1" thickBot="1">
      <c r="B7" s="9"/>
      <c r="C7" s="19"/>
      <c r="D7" s="35" t="s">
        <v>2</v>
      </c>
      <c r="E7" s="36" t="s">
        <v>1</v>
      </c>
      <c r="F7" s="36"/>
      <c r="G7" s="37"/>
      <c r="H7" s="38"/>
    </row>
    <row r="8" spans="1:9" hidden="1">
      <c r="B8" s="10"/>
      <c r="C8" s="20"/>
      <c r="D8" s="39" t="s">
        <v>5</v>
      </c>
      <c r="E8" s="20" t="s">
        <v>1</v>
      </c>
      <c r="F8" s="20"/>
      <c r="G8" s="21"/>
      <c r="H8" s="22"/>
    </row>
    <row r="9" spans="1:9" hidden="1">
      <c r="B9" s="11"/>
      <c r="C9" s="23"/>
      <c r="D9" s="24"/>
      <c r="E9" s="23"/>
      <c r="F9" s="23"/>
      <c r="G9" s="25"/>
      <c r="H9" s="24"/>
    </row>
    <row r="10" spans="1:9" hidden="1">
      <c r="B10" s="12"/>
      <c r="C10" s="26"/>
      <c r="D10" s="40" t="s">
        <v>3</v>
      </c>
      <c r="E10" s="41" t="s">
        <v>1</v>
      </c>
      <c r="F10" s="41"/>
      <c r="G10" s="42"/>
      <c r="H10" s="43"/>
    </row>
    <row r="11" spans="1:9">
      <c r="B11" s="12"/>
      <c r="C11" s="75">
        <v>1</v>
      </c>
      <c r="D11" s="47" t="s">
        <v>13</v>
      </c>
      <c r="E11" s="48">
        <v>28.4</v>
      </c>
      <c r="F11" s="46" t="s">
        <v>22</v>
      </c>
      <c r="G11" s="87"/>
      <c r="H11" s="74">
        <f>E11*G11</f>
        <v>0</v>
      </c>
    </row>
    <row r="12" spans="1:9" ht="20.100000000000001" customHeight="1">
      <c r="B12" s="12"/>
      <c r="C12" s="149"/>
      <c r="D12" s="149"/>
      <c r="E12" s="149"/>
      <c r="F12" s="149"/>
      <c r="G12" s="149"/>
      <c r="H12" s="86">
        <f>SUM(H11:H11)</f>
        <v>0</v>
      </c>
    </row>
    <row r="13" spans="1:9" ht="20.100000000000001" customHeight="1">
      <c r="B13" s="12"/>
      <c r="C13" s="137" t="s">
        <v>89</v>
      </c>
      <c r="D13" s="138"/>
      <c r="E13" s="138"/>
      <c r="F13" s="138"/>
      <c r="G13" s="138"/>
      <c r="H13" s="139"/>
    </row>
    <row r="14" spans="1:9" ht="20.100000000000001" customHeight="1">
      <c r="B14" s="12"/>
      <c r="C14" s="75">
        <v>1</v>
      </c>
      <c r="D14" s="49" t="s">
        <v>90</v>
      </c>
      <c r="E14" s="80">
        <f>8</f>
        <v>8</v>
      </c>
      <c r="F14" s="46" t="s">
        <v>22</v>
      </c>
      <c r="G14" s="87"/>
      <c r="H14" s="74">
        <f t="shared" ref="H14" si="0">E14*G14</f>
        <v>0</v>
      </c>
    </row>
    <row r="15" spans="1:9" ht="20.100000000000001" customHeight="1">
      <c r="B15" s="12"/>
      <c r="C15" s="140" t="s">
        <v>32</v>
      </c>
      <c r="D15" s="140"/>
      <c r="E15" s="140"/>
      <c r="F15" s="140"/>
      <c r="G15" s="140"/>
      <c r="H15" s="86">
        <f>SUM(H14:H14)</f>
        <v>0</v>
      </c>
    </row>
    <row r="16" spans="1:9" s="77" customFormat="1" ht="20.100000000000001" customHeight="1">
      <c r="A16" s="76"/>
      <c r="B16" s="12"/>
      <c r="C16" s="137" t="s">
        <v>48</v>
      </c>
      <c r="D16" s="138"/>
      <c r="E16" s="138"/>
      <c r="F16" s="138"/>
      <c r="G16" s="138"/>
      <c r="H16" s="139"/>
      <c r="I16" s="76"/>
    </row>
    <row r="17" spans="1:11" ht="30.75" customHeight="1">
      <c r="B17" s="12"/>
      <c r="C17" s="75">
        <v>1</v>
      </c>
      <c r="D17" s="49" t="s">
        <v>247</v>
      </c>
      <c r="E17" s="80">
        <v>80</v>
      </c>
      <c r="F17" s="46" t="s">
        <v>34</v>
      </c>
      <c r="G17" s="87"/>
      <c r="H17" s="74">
        <f t="shared" ref="H17:H18" si="1">E17*G17</f>
        <v>0</v>
      </c>
    </row>
    <row r="18" spans="1:11" ht="31.5" customHeight="1">
      <c r="B18" s="12"/>
      <c r="C18" s="75">
        <v>2</v>
      </c>
      <c r="D18" s="47" t="s">
        <v>248</v>
      </c>
      <c r="E18" s="80">
        <v>183</v>
      </c>
      <c r="F18" s="46" t="s">
        <v>34</v>
      </c>
      <c r="G18" s="87"/>
      <c r="H18" s="74">
        <f t="shared" si="1"/>
        <v>0</v>
      </c>
    </row>
    <row r="19" spans="1:11" ht="31.5" customHeight="1">
      <c r="B19" s="93"/>
      <c r="C19" s="75">
        <v>3</v>
      </c>
      <c r="D19" s="47" t="s">
        <v>249</v>
      </c>
      <c r="E19" s="48">
        <f>41*3</f>
        <v>123</v>
      </c>
      <c r="F19" s="46" t="s">
        <v>34</v>
      </c>
      <c r="G19" s="87"/>
      <c r="H19" s="74">
        <f t="shared" ref="H19" si="2">E19*G19</f>
        <v>0</v>
      </c>
    </row>
    <row r="20" spans="1:11" ht="20.100000000000001" customHeight="1">
      <c r="C20" s="140" t="s">
        <v>32</v>
      </c>
      <c r="D20" s="140"/>
      <c r="E20" s="140"/>
      <c r="F20" s="140"/>
      <c r="G20" s="140"/>
      <c r="H20" s="86">
        <f>SUM(H17:H19)</f>
        <v>0</v>
      </c>
    </row>
    <row r="21" spans="1:11" ht="20.100000000000001" customHeight="1">
      <c r="C21" s="137" t="s">
        <v>43</v>
      </c>
      <c r="D21" s="138"/>
      <c r="E21" s="138"/>
      <c r="F21" s="138"/>
      <c r="G21" s="138"/>
      <c r="H21" s="139"/>
    </row>
    <row r="22" spans="1:11" ht="20.100000000000001" customHeight="1">
      <c r="C22" s="75">
        <v>1</v>
      </c>
      <c r="D22" s="47" t="s">
        <v>250</v>
      </c>
      <c r="E22" s="82">
        <f>173.48/4</f>
        <v>43.37</v>
      </c>
      <c r="F22" s="46" t="s">
        <v>10</v>
      </c>
      <c r="G22" s="87"/>
      <c r="H22" s="74">
        <f>E22*G22</f>
        <v>0</v>
      </c>
    </row>
    <row r="23" spans="1:11" s="77" customFormat="1" ht="31.5" customHeight="1">
      <c r="A23" s="76"/>
      <c r="C23" s="75">
        <v>2</v>
      </c>
      <c r="D23" s="47" t="s">
        <v>91</v>
      </c>
      <c r="E23" s="82">
        <f>E22</f>
        <v>43.37</v>
      </c>
      <c r="F23" s="46" t="s">
        <v>10</v>
      </c>
      <c r="G23" s="87">
        <f>'CONCHA ACUSTICA'!G37</f>
        <v>0</v>
      </c>
      <c r="H23" s="74">
        <f t="shared" ref="H23" si="3">E23*G23</f>
        <v>0</v>
      </c>
      <c r="I23" s="76"/>
    </row>
    <row r="24" spans="1:11" ht="20.100000000000001" customHeight="1">
      <c r="C24" s="140" t="s">
        <v>32</v>
      </c>
      <c r="D24" s="140"/>
      <c r="E24" s="140"/>
      <c r="F24" s="140"/>
      <c r="G24" s="140"/>
      <c r="H24" s="86">
        <f>SUM(H22:H23)</f>
        <v>0</v>
      </c>
    </row>
    <row r="25" spans="1:11" s="77" customFormat="1" ht="20.100000000000001" customHeight="1">
      <c r="A25" s="76"/>
      <c r="C25" s="137" t="s">
        <v>29</v>
      </c>
      <c r="D25" s="138"/>
      <c r="E25" s="138"/>
      <c r="F25" s="138"/>
      <c r="G25" s="138"/>
      <c r="H25" s="139"/>
      <c r="I25" s="76"/>
    </row>
    <row r="26" spans="1:11" s="77" customFormat="1" ht="30" customHeight="1">
      <c r="A26" s="76"/>
      <c r="C26" s="75">
        <v>1</v>
      </c>
      <c r="D26" s="47" t="s">
        <v>251</v>
      </c>
      <c r="E26" s="94">
        <v>31.58</v>
      </c>
      <c r="F26" s="46" t="s">
        <v>10</v>
      </c>
      <c r="G26" s="87"/>
      <c r="H26" s="74">
        <f>E26*G26</f>
        <v>0</v>
      </c>
      <c r="I26" s="76"/>
    </row>
    <row r="27" spans="1:11" s="77" customFormat="1" ht="30" customHeight="1">
      <c r="A27" s="76"/>
      <c r="C27" s="75">
        <v>2</v>
      </c>
      <c r="D27" s="47" t="s">
        <v>252</v>
      </c>
      <c r="E27" s="82">
        <v>4.2699999999999996</v>
      </c>
      <c r="F27" s="46" t="s">
        <v>22</v>
      </c>
      <c r="G27" s="87"/>
      <c r="H27" s="74">
        <f>E27*G27</f>
        <v>0</v>
      </c>
      <c r="I27" s="76"/>
    </row>
    <row r="28" spans="1:11" ht="20.100000000000001" customHeight="1">
      <c r="C28" s="140" t="s">
        <v>32</v>
      </c>
      <c r="D28" s="140"/>
      <c r="E28" s="140"/>
      <c r="F28" s="140"/>
      <c r="G28" s="140"/>
      <c r="H28" s="86">
        <f>SUM(H26:H27)</f>
        <v>0</v>
      </c>
      <c r="K28" s="14"/>
    </row>
    <row r="29" spans="1:11" ht="20.100000000000001" customHeight="1">
      <c r="C29" s="137" t="s">
        <v>18</v>
      </c>
      <c r="D29" s="138"/>
      <c r="E29" s="138"/>
      <c r="F29" s="138"/>
      <c r="G29" s="138"/>
      <c r="H29" s="139"/>
      <c r="K29" s="14"/>
    </row>
    <row r="30" spans="1:11" ht="31.5" customHeight="1">
      <c r="C30" s="75">
        <v>1</v>
      </c>
      <c r="D30" s="47" t="s">
        <v>49</v>
      </c>
      <c r="E30" s="82">
        <v>1</v>
      </c>
      <c r="F30" s="46" t="s">
        <v>27</v>
      </c>
      <c r="G30" s="87"/>
      <c r="H30" s="74">
        <f>E30*G30</f>
        <v>0</v>
      </c>
      <c r="K30" s="14"/>
    </row>
    <row r="31" spans="1:11" ht="20.100000000000001" customHeight="1">
      <c r="C31" s="140" t="s">
        <v>32</v>
      </c>
      <c r="D31" s="140"/>
      <c r="E31" s="140"/>
      <c r="F31" s="140"/>
      <c r="G31" s="140"/>
      <c r="H31" s="86">
        <f>SUM(H29:H30)</f>
        <v>0</v>
      </c>
      <c r="K31" s="14"/>
    </row>
    <row r="32" spans="1:11" s="77" customFormat="1" ht="20.100000000000001" customHeight="1">
      <c r="A32" s="76"/>
      <c r="C32" s="137" t="s">
        <v>20</v>
      </c>
      <c r="D32" s="138"/>
      <c r="E32" s="138"/>
      <c r="F32" s="138"/>
      <c r="G32" s="138"/>
      <c r="H32" s="139"/>
      <c r="I32" s="76"/>
    </row>
    <row r="33" spans="1:11" ht="20.100000000000001" customHeight="1">
      <c r="C33" s="75">
        <v>1</v>
      </c>
      <c r="D33" s="47" t="s">
        <v>253</v>
      </c>
      <c r="E33" s="51">
        <v>3</v>
      </c>
      <c r="F33" s="46" t="s">
        <v>69</v>
      </c>
      <c r="G33" s="87"/>
      <c r="H33" s="74">
        <f>E33*G33</f>
        <v>0</v>
      </c>
      <c r="K33" s="1" t="s">
        <v>35</v>
      </c>
    </row>
    <row r="34" spans="1:11" ht="20.100000000000001" customHeight="1">
      <c r="C34" s="140" t="s">
        <v>32</v>
      </c>
      <c r="D34" s="140"/>
      <c r="E34" s="140"/>
      <c r="F34" s="140"/>
      <c r="G34" s="140"/>
      <c r="H34" s="86">
        <f>SUM(H33)</f>
        <v>0</v>
      </c>
    </row>
    <row r="35" spans="1:11" s="77" customFormat="1" ht="20.100000000000001" customHeight="1">
      <c r="A35" s="76"/>
      <c r="C35" s="120"/>
      <c r="D35" s="121"/>
      <c r="E35" s="121"/>
      <c r="F35" s="121"/>
      <c r="G35" s="121"/>
      <c r="H35" s="122"/>
      <c r="I35" s="76"/>
    </row>
    <row r="36" spans="1:11">
      <c r="C36" s="52"/>
      <c r="D36" s="53"/>
      <c r="E36" s="54"/>
      <c r="F36" s="54"/>
      <c r="G36" s="55"/>
      <c r="H36" s="67"/>
    </row>
    <row r="37" spans="1:11" ht="30" customHeight="1">
      <c r="C37" s="123" t="s">
        <v>11</v>
      </c>
      <c r="D37" s="124"/>
      <c r="E37" s="124"/>
      <c r="F37" s="124"/>
      <c r="G37" s="125"/>
      <c r="H37" s="103">
        <f>H34+H28+H12+H31+H24+H20</f>
        <v>0</v>
      </c>
    </row>
    <row r="38" spans="1:11">
      <c r="C38" s="62"/>
      <c r="D38" s="62"/>
      <c r="E38" s="62"/>
      <c r="F38" s="62"/>
      <c r="G38" s="61"/>
      <c r="H38" s="61"/>
    </row>
    <row r="39" spans="1:11">
      <c r="C39" s="63"/>
      <c r="D39" s="62"/>
      <c r="E39" s="63"/>
      <c r="F39" s="63"/>
      <c r="G39" s="63"/>
      <c r="H39" s="63"/>
    </row>
    <row r="40" spans="1:11">
      <c r="C40" s="52"/>
      <c r="D40" s="53"/>
      <c r="E40" s="52"/>
      <c r="F40" s="52"/>
      <c r="G40" s="53"/>
      <c r="H40" s="53"/>
    </row>
    <row r="41" spans="1:11">
      <c r="C41" s="52"/>
      <c r="D41" s="53"/>
      <c r="E41" s="54"/>
      <c r="F41" s="54"/>
      <c r="G41" s="55"/>
      <c r="H41" s="64"/>
    </row>
    <row r="42" spans="1:11">
      <c r="C42" s="52"/>
      <c r="D42" s="53"/>
      <c r="E42" s="54"/>
      <c r="F42" s="54"/>
      <c r="G42" s="55"/>
      <c r="H42" s="64"/>
    </row>
    <row r="43" spans="1:11">
      <c r="C43" s="52"/>
      <c r="D43" s="53"/>
      <c r="E43" s="54"/>
      <c r="F43" s="54"/>
      <c r="G43" s="55"/>
      <c r="H43" s="64"/>
    </row>
    <row r="44" spans="1:11">
      <c r="C44" s="52"/>
      <c r="D44" s="53"/>
      <c r="E44" s="54"/>
      <c r="F44" s="54"/>
      <c r="G44" s="55"/>
      <c r="H44" s="64"/>
    </row>
    <row r="45" spans="1:11">
      <c r="C45" s="52"/>
      <c r="D45" s="53" t="s">
        <v>121</v>
      </c>
      <c r="E45" s="54"/>
      <c r="F45" s="54"/>
      <c r="G45" s="55"/>
      <c r="H45" s="64"/>
    </row>
    <row r="46" spans="1:11" ht="15.75" hidden="1" customHeight="1">
      <c r="C46" s="52"/>
      <c r="D46" s="53"/>
      <c r="E46" s="54"/>
      <c r="F46" s="54"/>
      <c r="G46" s="55"/>
      <c r="H46" s="64"/>
    </row>
    <row r="47" spans="1:11">
      <c r="C47" s="52"/>
      <c r="D47" s="53"/>
      <c r="E47" s="54"/>
      <c r="F47" s="54"/>
      <c r="G47" s="55"/>
      <c r="H47" s="56"/>
    </row>
    <row r="48" spans="1:11">
      <c r="C48" s="68"/>
      <c r="D48" s="68"/>
      <c r="E48" s="68"/>
      <c r="F48" s="68"/>
      <c r="G48" s="68"/>
      <c r="H48" s="68"/>
    </row>
    <row r="49" spans="1:9">
      <c r="C49" s="62"/>
      <c r="D49" s="62"/>
      <c r="E49" s="62"/>
      <c r="F49" s="62"/>
      <c r="G49" s="62"/>
      <c r="H49" s="62"/>
    </row>
    <row r="50" spans="1:9">
      <c r="C50" s="62"/>
      <c r="D50" s="62"/>
      <c r="E50" s="62"/>
      <c r="F50" s="62"/>
      <c r="G50" s="62"/>
      <c r="H50" s="62"/>
    </row>
    <row r="51" spans="1:9">
      <c r="C51" s="63"/>
      <c r="D51" s="62"/>
      <c r="E51" s="63"/>
      <c r="F51" s="63"/>
      <c r="G51" s="63"/>
      <c r="H51" s="63"/>
    </row>
    <row r="52" spans="1:9">
      <c r="C52" s="52"/>
      <c r="D52" s="53"/>
      <c r="E52" s="52"/>
      <c r="F52" s="52"/>
      <c r="G52" s="53"/>
      <c r="H52" s="53"/>
    </row>
    <row r="53" spans="1:9" ht="15.75" customHeight="1">
      <c r="C53" s="52"/>
      <c r="D53" s="53"/>
      <c r="E53" s="54"/>
      <c r="F53" s="54"/>
      <c r="G53" s="55"/>
      <c r="H53" s="64"/>
    </row>
    <row r="54" spans="1:9">
      <c r="C54" s="52"/>
      <c r="D54" s="53"/>
      <c r="E54" s="54"/>
      <c r="F54" s="54"/>
      <c r="G54" s="55"/>
      <c r="H54" s="64"/>
    </row>
    <row r="55" spans="1:9">
      <c r="C55" s="52"/>
      <c r="D55" s="53"/>
      <c r="E55" s="54"/>
      <c r="F55" s="54"/>
      <c r="G55" s="55"/>
      <c r="H55" s="64"/>
    </row>
    <row r="56" spans="1:9">
      <c r="C56" s="52"/>
      <c r="D56" s="53"/>
      <c r="E56" s="54"/>
      <c r="F56" s="54"/>
      <c r="G56" s="55"/>
      <c r="H56" s="64"/>
    </row>
    <row r="57" spans="1:9" ht="15.75" hidden="1" customHeight="1">
      <c r="C57" s="52"/>
      <c r="D57" s="53"/>
      <c r="E57" s="54"/>
      <c r="F57" s="54"/>
      <c r="G57" s="55"/>
      <c r="H57" s="64"/>
    </row>
    <row r="58" spans="1:9" ht="15.75" hidden="1" customHeight="1">
      <c r="C58" s="52"/>
      <c r="D58" s="53"/>
      <c r="E58" s="54"/>
      <c r="F58" s="54"/>
      <c r="G58" s="55"/>
      <c r="H58" s="64"/>
    </row>
    <row r="59" spans="1:9">
      <c r="C59" s="91"/>
      <c r="D59" s="68"/>
      <c r="E59" s="91"/>
      <c r="F59" s="91"/>
      <c r="G59" s="61"/>
      <c r="H59" s="67"/>
    </row>
    <row r="60" spans="1:9" s="4" customFormat="1">
      <c r="A60" s="5"/>
      <c r="C60" s="91"/>
      <c r="D60" s="68"/>
      <c r="E60" s="91"/>
      <c r="F60" s="91"/>
      <c r="G60" s="61"/>
      <c r="H60" s="69"/>
      <c r="I60" s="5"/>
    </row>
    <row r="61" spans="1:9">
      <c r="C61" s="62"/>
      <c r="D61" s="62"/>
      <c r="E61" s="62"/>
      <c r="F61" s="62"/>
      <c r="G61" s="62"/>
      <c r="H61" s="62"/>
    </row>
    <row r="62" spans="1:9">
      <c r="C62" s="62"/>
      <c r="D62" s="62"/>
      <c r="E62" s="62"/>
      <c r="F62" s="62"/>
      <c r="G62" s="62"/>
      <c r="H62" s="62"/>
    </row>
    <row r="63" spans="1:9">
      <c r="C63" s="62"/>
      <c r="D63" s="62"/>
      <c r="E63" s="62"/>
      <c r="F63" s="62"/>
      <c r="G63" s="62"/>
      <c r="H63" s="62"/>
    </row>
    <row r="64" spans="1:9">
      <c r="B64" s="6" t="s">
        <v>6</v>
      </c>
      <c r="C64" s="63"/>
      <c r="D64" s="62"/>
      <c r="E64" s="63"/>
      <c r="F64" s="63"/>
      <c r="G64" s="63"/>
      <c r="H64" s="63"/>
    </row>
    <row r="65" spans="2:29">
      <c r="B65" s="11"/>
      <c r="C65" s="52"/>
      <c r="D65" s="53"/>
      <c r="E65" s="52"/>
      <c r="F65" s="52"/>
      <c r="G65" s="53"/>
      <c r="H65" s="53"/>
    </row>
    <row r="66" spans="2:29">
      <c r="B66" s="12"/>
      <c r="C66" s="52"/>
      <c r="D66" s="53"/>
      <c r="E66" s="54"/>
      <c r="F66" s="54"/>
      <c r="G66" s="55"/>
      <c r="H66" s="64"/>
    </row>
    <row r="67" spans="2:29">
      <c r="B67" s="12"/>
      <c r="C67" s="52"/>
      <c r="D67" s="53"/>
      <c r="E67" s="54"/>
      <c r="F67" s="54"/>
      <c r="G67" s="55"/>
      <c r="H67" s="64"/>
    </row>
    <row r="68" spans="2:29">
      <c r="B68" s="12"/>
      <c r="C68" s="52"/>
      <c r="D68" s="53"/>
      <c r="E68" s="54"/>
      <c r="F68" s="54"/>
      <c r="G68" s="55"/>
      <c r="H68" s="64"/>
    </row>
    <row r="69" spans="2:29">
      <c r="B69" s="12"/>
      <c r="C69" s="52"/>
      <c r="D69" s="53"/>
      <c r="E69" s="65"/>
      <c r="F69" s="54"/>
      <c r="G69" s="55"/>
      <c r="H69" s="66"/>
    </row>
    <row r="70" spans="2:29">
      <c r="B70" s="12"/>
      <c r="C70" s="52"/>
      <c r="D70" s="53"/>
      <c r="E70" s="54"/>
      <c r="F70" s="54"/>
      <c r="G70" s="55"/>
      <c r="H70" s="64"/>
    </row>
    <row r="71" spans="2:29">
      <c r="B71" s="13"/>
      <c r="C71" s="52"/>
      <c r="D71" s="53"/>
      <c r="E71" s="54"/>
      <c r="F71" s="54"/>
      <c r="G71" s="55"/>
      <c r="H71" s="56"/>
    </row>
    <row r="72" spans="2:29">
      <c r="C72" s="61"/>
      <c r="D72" s="61"/>
      <c r="E72" s="61"/>
      <c r="F72" s="61"/>
      <c r="G72" s="61"/>
      <c r="H72" s="61"/>
    </row>
    <row r="73" spans="2:29" ht="10.5" customHeight="1">
      <c r="C73" s="70"/>
      <c r="D73" s="70"/>
      <c r="E73" s="70"/>
      <c r="F73" s="70"/>
      <c r="G73" s="57"/>
      <c r="H73" s="71"/>
    </row>
    <row r="74" spans="2:29" ht="10.5" customHeight="1">
      <c r="C74" s="70"/>
      <c r="D74" s="70"/>
      <c r="E74" s="70"/>
      <c r="F74" s="70"/>
      <c r="G74" s="45"/>
      <c r="H74" s="71"/>
    </row>
    <row r="75" spans="2:29">
      <c r="C75" s="58"/>
      <c r="D75" s="59"/>
      <c r="E75" s="58"/>
      <c r="F75" s="58"/>
      <c r="G75" s="59"/>
      <c r="H75" s="59"/>
    </row>
    <row r="76" spans="2:29">
      <c r="C76" s="62"/>
      <c r="D76" s="62"/>
      <c r="E76" s="62"/>
      <c r="F76" s="62"/>
      <c r="G76" s="61"/>
      <c r="H76" s="61"/>
    </row>
    <row r="77" spans="2:29">
      <c r="C77" s="72"/>
      <c r="D77" s="72"/>
      <c r="E77" s="72"/>
      <c r="F77" s="72"/>
      <c r="G77" s="61"/>
      <c r="H77" s="61"/>
    </row>
    <row r="78" spans="2:29">
      <c r="C78" s="91"/>
      <c r="D78" s="62"/>
      <c r="E78" s="63"/>
      <c r="F78" s="63"/>
      <c r="G78" s="63"/>
      <c r="H78" s="63"/>
    </row>
    <row r="79" spans="2:29">
      <c r="C79" s="52"/>
      <c r="D79" s="53"/>
      <c r="E79" s="52"/>
      <c r="F79" s="52"/>
      <c r="G79" s="53"/>
      <c r="H79" s="53"/>
      <c r="K79" s="14"/>
    </row>
    <row r="80" spans="2:29" s="5" customFormat="1">
      <c r="B80" s="1"/>
      <c r="C80" s="52"/>
      <c r="D80" s="53"/>
      <c r="E80" s="54"/>
      <c r="F80" s="54"/>
      <c r="G80" s="55"/>
      <c r="H80" s="6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 s="5" customFormat="1">
      <c r="B81" s="1"/>
      <c r="C81" s="52"/>
      <c r="D81" s="53"/>
      <c r="E81" s="54"/>
      <c r="F81" s="54"/>
      <c r="G81" s="55"/>
      <c r="H81" s="6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 s="5" customFormat="1">
      <c r="B82" s="1"/>
      <c r="C82" s="52"/>
      <c r="D82" s="53"/>
      <c r="E82" s="54"/>
      <c r="F82" s="54"/>
      <c r="G82" s="55"/>
      <c r="H82" s="6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 s="5" customFormat="1">
      <c r="B83" s="1"/>
      <c r="C83" s="52"/>
      <c r="D83" s="53"/>
      <c r="E83" s="54"/>
      <c r="F83" s="54"/>
      <c r="G83" s="55"/>
      <c r="H83" s="6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 s="5" customFormat="1">
      <c r="B84" s="1"/>
      <c r="C84" s="52"/>
      <c r="D84" s="53"/>
      <c r="E84" s="54"/>
      <c r="F84" s="54"/>
      <c r="G84" s="55"/>
      <c r="H84" s="6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 s="5" customFormat="1">
      <c r="B85" s="1"/>
      <c r="C85" s="52"/>
      <c r="D85" s="53"/>
      <c r="E85" s="54"/>
      <c r="F85" s="54"/>
      <c r="G85" s="55"/>
      <c r="H85" s="6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 s="5" customFormat="1">
      <c r="B86" s="1"/>
      <c r="C86" s="52"/>
      <c r="D86" s="53"/>
      <c r="E86" s="54"/>
      <c r="F86" s="54"/>
      <c r="G86" s="55"/>
      <c r="H86" s="6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 s="5" customFormat="1">
      <c r="B87" s="1"/>
      <c r="C87" s="61"/>
      <c r="D87" s="61"/>
      <c r="E87" s="61"/>
      <c r="F87" s="61"/>
      <c r="G87" s="61"/>
      <c r="H87" s="69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 s="5" customFormat="1">
      <c r="B88" s="1"/>
      <c r="C88" s="61"/>
      <c r="D88" s="61"/>
      <c r="E88" s="61"/>
      <c r="F88" s="61"/>
      <c r="G88" s="61"/>
      <c r="H88" s="6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 s="5" customFormat="1">
      <c r="B89" s="1"/>
      <c r="C89" s="62"/>
      <c r="D89" s="62"/>
      <c r="E89" s="62"/>
      <c r="F89" s="62"/>
      <c r="G89" s="62"/>
      <c r="H89" s="6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 s="5" customFormat="1">
      <c r="B90" s="1"/>
      <c r="C90" s="62"/>
      <c r="D90" s="62"/>
      <c r="E90" s="62"/>
      <c r="F90" s="62"/>
      <c r="G90" s="62"/>
      <c r="H90" s="6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 s="5" customFormat="1">
      <c r="B91" s="1"/>
      <c r="C91" s="62"/>
      <c r="D91" s="62"/>
      <c r="E91" s="62"/>
      <c r="F91" s="62"/>
      <c r="G91" s="62"/>
      <c r="H91" s="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 s="5" customFormat="1">
      <c r="B92" s="1"/>
      <c r="C92" s="63"/>
      <c r="D92" s="62"/>
      <c r="E92" s="63"/>
      <c r="F92" s="63"/>
      <c r="G92" s="63"/>
      <c r="H92" s="6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 s="5" customFormat="1">
      <c r="B93" s="1"/>
      <c r="C93" s="52"/>
      <c r="D93" s="53"/>
      <c r="E93" s="52"/>
      <c r="F93" s="52"/>
      <c r="G93" s="53"/>
      <c r="H93" s="5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 s="5" customFormat="1">
      <c r="B94" s="1"/>
      <c r="C94" s="52"/>
      <c r="D94" s="53"/>
      <c r="E94" s="54"/>
      <c r="F94" s="54"/>
      <c r="G94" s="55"/>
      <c r="H94" s="6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 s="5" customFormat="1">
      <c r="B95" s="1"/>
      <c r="C95" s="52"/>
      <c r="D95" s="53"/>
      <c r="E95" s="54"/>
      <c r="F95" s="54"/>
      <c r="G95" s="55"/>
      <c r="H95" s="6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 s="5" customFormat="1">
      <c r="B96" s="1"/>
      <c r="C96" s="52"/>
      <c r="D96" s="53"/>
      <c r="E96" s="54"/>
      <c r="F96" s="54"/>
      <c r="G96" s="55"/>
      <c r="H96" s="6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 s="5" customFormat="1">
      <c r="B97" s="1"/>
      <c r="C97" s="52"/>
      <c r="D97" s="53"/>
      <c r="E97" s="54"/>
      <c r="F97" s="54"/>
      <c r="G97" s="55"/>
      <c r="H97" s="6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 s="5" customFormat="1">
      <c r="B98" s="1"/>
      <c r="C98" s="52"/>
      <c r="D98" s="53"/>
      <c r="E98" s="54"/>
      <c r="F98" s="54"/>
      <c r="G98" s="55"/>
      <c r="H98" s="6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 s="5" customFormat="1">
      <c r="B99" s="1"/>
      <c r="C99" s="52"/>
      <c r="D99" s="53"/>
      <c r="E99" s="54"/>
      <c r="F99" s="54"/>
      <c r="G99" s="55"/>
      <c r="H99" s="6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 s="5" customFormat="1">
      <c r="B100" s="1"/>
      <c r="C100" s="53"/>
      <c r="D100" s="53"/>
      <c r="E100" s="53"/>
      <c r="F100" s="53"/>
      <c r="G100" s="55"/>
      <c r="H100" s="6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 s="5" customFormat="1">
      <c r="B101" s="1"/>
      <c r="C101" s="61"/>
      <c r="D101" s="61"/>
      <c r="E101" s="61"/>
      <c r="F101" s="61"/>
      <c r="G101" s="61"/>
      <c r="H101" s="6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 s="5" customFormat="1">
      <c r="B102" s="1"/>
      <c r="C102" s="62"/>
      <c r="D102" s="62"/>
      <c r="E102" s="62"/>
      <c r="F102" s="62"/>
      <c r="G102" s="62"/>
      <c r="H102" s="7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 s="5" customFormat="1">
      <c r="B103" s="1"/>
      <c r="C103" s="62"/>
      <c r="D103" s="62"/>
      <c r="E103" s="62"/>
      <c r="F103" s="62"/>
      <c r="G103" s="62"/>
      <c r="H103" s="6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 s="5" customFormat="1">
      <c r="B104" s="1"/>
      <c r="C104" s="63"/>
      <c r="D104" s="62"/>
      <c r="E104" s="63"/>
      <c r="F104" s="63"/>
      <c r="G104" s="63"/>
      <c r="H104" s="6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 s="5" customFormat="1">
      <c r="B105" s="1"/>
      <c r="C105" s="52"/>
      <c r="D105" s="53"/>
      <c r="E105" s="52"/>
      <c r="F105" s="52"/>
      <c r="G105" s="53"/>
      <c r="H105" s="5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 s="5" customFormat="1">
      <c r="B106" s="1"/>
      <c r="C106" s="52"/>
      <c r="D106" s="53"/>
      <c r="E106" s="54"/>
      <c r="F106" s="54"/>
      <c r="G106" s="55"/>
      <c r="H106" s="6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 s="5" customFormat="1">
      <c r="B107" s="1"/>
      <c r="C107" s="52"/>
      <c r="D107" s="53"/>
      <c r="E107" s="54"/>
      <c r="F107" s="54"/>
      <c r="G107" s="55"/>
      <c r="H107" s="6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 s="5" customFormat="1">
      <c r="B108" s="1"/>
      <c r="C108" s="52"/>
      <c r="D108" s="53"/>
      <c r="E108" s="54"/>
      <c r="F108" s="54"/>
      <c r="G108" s="55"/>
      <c r="H108" s="6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 s="5" customFormat="1">
      <c r="B109" s="1"/>
      <c r="C109" s="52"/>
      <c r="D109" s="53"/>
      <c r="E109" s="54"/>
      <c r="F109" s="54"/>
      <c r="G109" s="55"/>
      <c r="H109" s="6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 s="5" customFormat="1">
      <c r="B110" s="1"/>
      <c r="C110" s="52"/>
      <c r="D110" s="53"/>
      <c r="E110" s="54"/>
      <c r="F110" s="54"/>
      <c r="G110" s="55"/>
      <c r="H110" s="6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 s="5" customFormat="1">
      <c r="B111" s="1"/>
      <c r="C111" s="52"/>
      <c r="D111" s="53"/>
      <c r="E111" s="54"/>
      <c r="F111" s="54"/>
      <c r="G111" s="55"/>
      <c r="H111" s="6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 s="5" customFormat="1">
      <c r="B112" s="1"/>
      <c r="C112" s="52"/>
      <c r="D112" s="53"/>
      <c r="E112" s="54"/>
      <c r="F112" s="54"/>
      <c r="G112" s="55"/>
      <c r="H112" s="6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 s="5" customFormat="1">
      <c r="B113" s="1"/>
      <c r="C113" s="53"/>
      <c r="D113" s="53"/>
      <c r="E113" s="53"/>
      <c r="F113" s="53"/>
      <c r="G113" s="55"/>
      <c r="H113" s="5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 s="5" customFormat="1">
      <c r="B114" s="1"/>
      <c r="C114" s="61"/>
      <c r="D114" s="61"/>
      <c r="E114" s="61"/>
      <c r="F114" s="61"/>
      <c r="G114" s="61"/>
      <c r="H114" s="6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 s="5" customFormat="1">
      <c r="B115" s="1"/>
      <c r="C115" s="62"/>
      <c r="D115" s="62"/>
      <c r="E115" s="62"/>
      <c r="F115" s="62"/>
      <c r="G115" s="62"/>
      <c r="H115" s="6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 s="5" customFormat="1">
      <c r="B116" s="1"/>
      <c r="C116" s="62"/>
      <c r="D116" s="62"/>
      <c r="E116" s="62"/>
      <c r="F116" s="62"/>
      <c r="G116" s="62"/>
      <c r="H116" s="6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 s="5" customFormat="1">
      <c r="B117" s="1"/>
      <c r="C117" s="63"/>
      <c r="D117" s="62"/>
      <c r="E117" s="63"/>
      <c r="F117" s="63"/>
      <c r="G117" s="63"/>
      <c r="H117" s="6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 s="5" customFormat="1">
      <c r="B118" s="1"/>
      <c r="C118" s="52"/>
      <c r="D118" s="53"/>
      <c r="E118" s="52"/>
      <c r="F118" s="52"/>
      <c r="G118" s="53"/>
      <c r="H118" s="5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 s="5" customFormat="1">
      <c r="B119" s="1"/>
      <c r="C119" s="52"/>
      <c r="D119" s="53"/>
      <c r="E119" s="54"/>
      <c r="F119" s="54"/>
      <c r="G119" s="55"/>
      <c r="H119" s="6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 s="5" customFormat="1">
      <c r="B120" s="1"/>
      <c r="C120" s="52"/>
      <c r="D120" s="53"/>
      <c r="E120" s="54"/>
      <c r="F120" s="54"/>
      <c r="G120" s="55"/>
      <c r="H120" s="6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 s="5" customFormat="1">
      <c r="B121" s="1"/>
      <c r="C121" s="52"/>
      <c r="D121" s="53"/>
      <c r="E121" s="54"/>
      <c r="F121" s="54"/>
      <c r="G121" s="55"/>
      <c r="H121" s="6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 s="5" customFormat="1">
      <c r="B122" s="1"/>
      <c r="C122" s="52"/>
      <c r="D122" s="53"/>
      <c r="E122" s="54"/>
      <c r="F122" s="54"/>
      <c r="G122" s="55"/>
      <c r="H122" s="6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 s="5" customFormat="1">
      <c r="B123" s="1"/>
      <c r="C123" s="52"/>
      <c r="D123" s="53"/>
      <c r="E123" s="54"/>
      <c r="F123" s="54"/>
      <c r="G123" s="55"/>
      <c r="H123" s="6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 s="5" customFormat="1">
      <c r="B124" s="1"/>
      <c r="C124" s="52"/>
      <c r="D124" s="53"/>
      <c r="E124" s="54"/>
      <c r="F124" s="54"/>
      <c r="G124" s="55"/>
      <c r="H124" s="6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 s="5" customFormat="1">
      <c r="B125" s="1"/>
      <c r="C125" s="52"/>
      <c r="D125" s="53"/>
      <c r="E125" s="54"/>
      <c r="F125" s="54"/>
      <c r="G125" s="55"/>
      <c r="H125" s="6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 s="5" customFormat="1">
      <c r="B126" s="1"/>
      <c r="C126" s="91"/>
      <c r="D126" s="68"/>
      <c r="E126" s="91"/>
      <c r="F126" s="91"/>
      <c r="G126" s="61"/>
      <c r="H126" s="6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 s="5" customFormat="1">
      <c r="B127" s="1"/>
      <c r="C127" s="61"/>
      <c r="D127" s="61"/>
      <c r="E127" s="61"/>
      <c r="F127" s="61"/>
      <c r="G127" s="61"/>
      <c r="H127" s="6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 s="5" customFormat="1">
      <c r="B128" s="1"/>
      <c r="C128" s="62"/>
      <c r="D128" s="62"/>
      <c r="E128" s="62"/>
      <c r="F128" s="62"/>
      <c r="G128" s="62"/>
      <c r="H128" s="6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 s="5" customFormat="1">
      <c r="B129" s="1"/>
      <c r="C129" s="62"/>
      <c r="D129" s="62"/>
      <c r="E129" s="62"/>
      <c r="F129" s="62"/>
      <c r="G129" s="62"/>
      <c r="H129" s="6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 s="5" customFormat="1">
      <c r="B130" s="1"/>
      <c r="C130" s="62"/>
      <c r="D130" s="62"/>
      <c r="E130" s="62"/>
      <c r="F130" s="62"/>
      <c r="G130" s="62"/>
      <c r="H130" s="6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 s="5" customFormat="1">
      <c r="B131" s="1"/>
      <c r="C131" s="63"/>
      <c r="D131" s="62"/>
      <c r="E131" s="63"/>
      <c r="F131" s="63"/>
      <c r="G131" s="63"/>
      <c r="H131" s="6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 s="5" customFormat="1">
      <c r="B132" s="1"/>
      <c r="C132" s="52"/>
      <c r="D132" s="53"/>
      <c r="E132" s="52"/>
      <c r="F132" s="52"/>
      <c r="G132" s="53"/>
      <c r="H132" s="5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 s="5" customFormat="1">
      <c r="B133" s="1"/>
      <c r="C133" s="52"/>
      <c r="D133" s="53"/>
      <c r="E133" s="54"/>
      <c r="F133" s="54"/>
      <c r="G133" s="55"/>
      <c r="H133" s="6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 s="5" customFormat="1">
      <c r="B134" s="1"/>
      <c r="C134" s="52"/>
      <c r="D134" s="53"/>
      <c r="E134" s="54"/>
      <c r="F134" s="54"/>
      <c r="G134" s="55"/>
      <c r="H134" s="6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 s="5" customFormat="1">
      <c r="B135" s="1"/>
      <c r="C135" s="52"/>
      <c r="D135" s="53"/>
      <c r="E135" s="54"/>
      <c r="F135" s="54"/>
      <c r="G135" s="55"/>
      <c r="H135" s="6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 s="5" customFormat="1">
      <c r="B136" s="1"/>
      <c r="C136" s="52"/>
      <c r="D136" s="53"/>
      <c r="E136" s="54"/>
      <c r="F136" s="54"/>
      <c r="G136" s="55"/>
      <c r="H136" s="6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 s="5" customFormat="1">
      <c r="B137" s="1"/>
      <c r="C137" s="52"/>
      <c r="D137" s="53"/>
      <c r="E137" s="54"/>
      <c r="F137" s="54"/>
      <c r="G137" s="55"/>
      <c r="H137" s="6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 s="5" customFormat="1">
      <c r="B138" s="1"/>
      <c r="C138" s="52"/>
      <c r="D138" s="53"/>
      <c r="E138" s="54"/>
      <c r="F138" s="54"/>
      <c r="G138" s="55"/>
      <c r="H138" s="6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 s="5" customFormat="1">
      <c r="B139" s="1"/>
      <c r="C139" s="53"/>
      <c r="D139" s="53"/>
      <c r="E139" s="53"/>
      <c r="F139" s="53"/>
      <c r="G139" s="55"/>
      <c r="H139" s="5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 s="5" customFormat="1">
      <c r="B140" s="1"/>
      <c r="C140" s="61"/>
      <c r="D140" s="61"/>
      <c r="E140" s="61"/>
      <c r="F140" s="61"/>
      <c r="G140" s="61"/>
      <c r="H140" s="6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 s="5" customFormat="1">
      <c r="B141" s="1"/>
      <c r="C141" s="62"/>
      <c r="D141" s="62"/>
      <c r="E141" s="62"/>
      <c r="F141" s="62"/>
      <c r="G141" s="62"/>
      <c r="H141" s="6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 s="5" customFormat="1">
      <c r="B142" s="1"/>
      <c r="C142" s="62"/>
      <c r="D142" s="62"/>
      <c r="E142" s="62"/>
      <c r="F142" s="62"/>
      <c r="G142" s="62"/>
      <c r="H142" s="6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 s="5" customFormat="1">
      <c r="B143" s="1"/>
      <c r="C143" s="63"/>
      <c r="D143" s="62"/>
      <c r="E143" s="63"/>
      <c r="F143" s="63"/>
      <c r="G143" s="63"/>
      <c r="H143" s="6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 s="5" customFormat="1">
      <c r="B144" s="1"/>
      <c r="C144" s="52"/>
      <c r="D144" s="53"/>
      <c r="E144" s="52"/>
      <c r="F144" s="52"/>
      <c r="G144" s="53"/>
      <c r="H144" s="5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 s="5" customFormat="1">
      <c r="B145" s="1"/>
      <c r="C145" s="52"/>
      <c r="D145" s="53"/>
      <c r="E145" s="54"/>
      <c r="F145" s="54"/>
      <c r="G145" s="55"/>
      <c r="H145" s="6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 s="5" customFormat="1">
      <c r="B146" s="1"/>
      <c r="C146" s="52"/>
      <c r="D146" s="53"/>
      <c r="E146" s="54"/>
      <c r="F146" s="54"/>
      <c r="G146" s="55"/>
      <c r="H146" s="6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 s="5" customFormat="1">
      <c r="B147" s="1"/>
      <c r="C147" s="52"/>
      <c r="D147" s="53"/>
      <c r="E147" s="54"/>
      <c r="F147" s="54"/>
      <c r="G147" s="55"/>
      <c r="H147" s="6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 s="5" customFormat="1">
      <c r="B148" s="1"/>
      <c r="C148" s="52"/>
      <c r="D148" s="53"/>
      <c r="E148" s="54"/>
      <c r="F148" s="54"/>
      <c r="G148" s="55"/>
      <c r="H148" s="6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 s="5" customFormat="1">
      <c r="B149" s="1"/>
      <c r="C149" s="52"/>
      <c r="D149" s="53"/>
      <c r="E149" s="54"/>
      <c r="F149" s="54"/>
      <c r="G149" s="55"/>
      <c r="H149" s="6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 s="5" customFormat="1">
      <c r="B150" s="1"/>
      <c r="C150" s="53"/>
      <c r="D150" s="53"/>
      <c r="E150" s="53"/>
      <c r="F150" s="53"/>
      <c r="G150" s="55"/>
      <c r="H150" s="5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 s="5" customFormat="1">
      <c r="B151" s="1"/>
      <c r="C151" s="61"/>
      <c r="D151" s="61"/>
      <c r="E151" s="61"/>
      <c r="F151" s="61"/>
      <c r="G151" s="61"/>
      <c r="H151" s="6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 s="5" customFormat="1">
      <c r="B152" s="1"/>
      <c r="C152" s="62"/>
      <c r="D152" s="62"/>
      <c r="E152" s="62"/>
      <c r="F152" s="62"/>
      <c r="G152" s="62"/>
      <c r="H152" s="6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 s="5" customFormat="1">
      <c r="B153" s="1"/>
      <c r="C153" s="62"/>
      <c r="D153" s="62"/>
      <c r="E153" s="62"/>
      <c r="F153" s="62"/>
      <c r="G153" s="62"/>
      <c r="H153" s="6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 s="5" customFormat="1">
      <c r="B154" s="1"/>
      <c r="C154" s="63"/>
      <c r="D154" s="62"/>
      <c r="E154" s="63"/>
      <c r="F154" s="63"/>
      <c r="G154" s="63"/>
      <c r="H154" s="6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 s="5" customFormat="1">
      <c r="B155" s="1"/>
      <c r="C155" s="52"/>
      <c r="D155" s="53"/>
      <c r="E155" s="52"/>
      <c r="F155" s="52"/>
      <c r="G155" s="53"/>
      <c r="H155" s="5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 s="5" customFormat="1">
      <c r="B156" s="1"/>
      <c r="C156" s="52"/>
      <c r="D156" s="53"/>
      <c r="E156" s="54"/>
      <c r="F156" s="54"/>
      <c r="G156" s="55"/>
      <c r="H156" s="6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 s="5" customFormat="1">
      <c r="B157" s="1"/>
      <c r="C157" s="52"/>
      <c r="D157" s="53"/>
      <c r="E157" s="54"/>
      <c r="F157" s="54"/>
      <c r="G157" s="55"/>
      <c r="H157" s="6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 s="5" customFormat="1">
      <c r="B158" s="1"/>
      <c r="C158" s="52"/>
      <c r="D158" s="53"/>
      <c r="E158" s="54"/>
      <c r="F158" s="54"/>
      <c r="G158" s="55"/>
      <c r="H158" s="6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 s="5" customFormat="1">
      <c r="B159" s="1"/>
      <c r="C159" s="52"/>
      <c r="D159" s="53"/>
      <c r="E159" s="54"/>
      <c r="F159" s="54"/>
      <c r="G159" s="55"/>
      <c r="H159" s="6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 s="5" customFormat="1">
      <c r="B160" s="1"/>
      <c r="C160" s="52"/>
      <c r="D160" s="53"/>
      <c r="E160" s="54"/>
      <c r="F160" s="54"/>
      <c r="G160" s="55"/>
      <c r="H160" s="6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 s="5" customFormat="1">
      <c r="B161" s="1"/>
      <c r="C161" s="52"/>
      <c r="D161" s="53"/>
      <c r="E161" s="54"/>
      <c r="F161" s="54"/>
      <c r="G161" s="55"/>
      <c r="H161" s="6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 s="5" customFormat="1">
      <c r="B162" s="1"/>
      <c r="C162" s="61"/>
      <c r="D162" s="61"/>
      <c r="E162" s="61"/>
      <c r="F162" s="61"/>
      <c r="G162" s="61"/>
      <c r="H162" s="6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 s="5" customFormat="1">
      <c r="B163" s="1"/>
      <c r="C163" s="61"/>
      <c r="D163" s="61"/>
      <c r="E163" s="61"/>
      <c r="F163" s="61"/>
      <c r="G163" s="61"/>
      <c r="H163" s="6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 s="5" customFormat="1" ht="10.5" customHeight="1">
      <c r="B164" s="1"/>
      <c r="C164" s="132"/>
      <c r="D164" s="132"/>
      <c r="E164" s="132"/>
      <c r="F164" s="132"/>
      <c r="G164" s="57"/>
      <c r="H164" s="13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 s="5" customFormat="1" ht="10.5" customHeight="1">
      <c r="B165" s="1"/>
      <c r="C165" s="132"/>
      <c r="D165" s="132"/>
      <c r="E165" s="132"/>
      <c r="F165" s="132"/>
      <c r="G165" s="45"/>
      <c r="H165" s="13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 s="5" customFormat="1" ht="10.5" customHeight="1">
      <c r="B166" s="1"/>
      <c r="C166" s="134"/>
      <c r="D166" s="134"/>
      <c r="E166" s="134"/>
      <c r="F166" s="134"/>
      <c r="G166" s="134"/>
      <c r="H166" s="13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 s="5" customFormat="1" ht="10.5" customHeight="1">
      <c r="B167" s="1"/>
      <c r="C167" s="134"/>
      <c r="D167" s="134"/>
      <c r="E167" s="134"/>
      <c r="F167" s="134"/>
      <c r="G167" s="134"/>
      <c r="H167" s="13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 s="5" customFormat="1" ht="10.5" customHeight="1">
      <c r="B168" s="1"/>
      <c r="C168" s="134"/>
      <c r="D168" s="134"/>
      <c r="E168" s="134"/>
      <c r="F168" s="134"/>
      <c r="G168" s="134"/>
      <c r="H168" s="13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 s="5" customFormat="1" ht="10.5" customHeight="1">
      <c r="B169" s="1"/>
      <c r="C169" s="134"/>
      <c r="D169" s="134"/>
      <c r="E169" s="134"/>
      <c r="F169" s="134"/>
      <c r="G169" s="134"/>
      <c r="H169" s="13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 s="5" customFormat="1" ht="10.5" customHeight="1">
      <c r="B170" s="1"/>
      <c r="C170" s="134"/>
      <c r="D170" s="134"/>
      <c r="E170" s="134"/>
      <c r="F170" s="134"/>
      <c r="G170" s="134"/>
      <c r="H170" s="13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 s="5" customFormat="1" ht="10.5" customHeight="1">
      <c r="B171" s="1"/>
      <c r="C171" s="134"/>
      <c r="D171" s="134"/>
      <c r="E171" s="134"/>
      <c r="F171" s="134"/>
      <c r="G171" s="134"/>
      <c r="H171" s="13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 s="5" customFormat="1" ht="10.5" customHeight="1">
      <c r="B172" s="1"/>
      <c r="C172" s="132"/>
      <c r="D172" s="132"/>
      <c r="E172" s="132"/>
      <c r="F172" s="132"/>
      <c r="G172" s="57"/>
      <c r="H172" s="13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 s="5" customFormat="1" ht="10.5" customHeight="1">
      <c r="B173" s="1"/>
      <c r="C173" s="132"/>
      <c r="D173" s="132"/>
      <c r="E173" s="132"/>
      <c r="F173" s="132"/>
      <c r="G173" s="45"/>
      <c r="H173" s="13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 s="5" customFormat="1" ht="10.5" customHeight="1">
      <c r="B174" s="1"/>
      <c r="C174" s="132"/>
      <c r="D174" s="132"/>
      <c r="E174" s="132"/>
      <c r="F174" s="132"/>
      <c r="G174" s="57"/>
      <c r="H174" s="13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 s="5" customFormat="1" ht="10.5" customHeight="1">
      <c r="B175" s="1"/>
      <c r="C175" s="132"/>
      <c r="D175" s="132"/>
      <c r="E175" s="132"/>
      <c r="F175" s="132"/>
      <c r="G175" s="45"/>
      <c r="H175" s="13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 s="5" customFormat="1">
      <c r="B176" s="1"/>
      <c r="C176" s="132"/>
      <c r="D176" s="132"/>
      <c r="E176" s="132"/>
      <c r="F176" s="132"/>
      <c r="G176" s="1"/>
      <c r="H176" s="13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 s="5" customFormat="1">
      <c r="B177" s="1"/>
      <c r="C177" s="132"/>
      <c r="D177" s="132"/>
      <c r="E177" s="132"/>
      <c r="F177" s="132"/>
      <c r="G177" s="1"/>
      <c r="H177" s="13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 s="5" customFormat="1">
      <c r="B178" s="1"/>
      <c r="C178" s="132"/>
      <c r="D178" s="132"/>
      <c r="E178" s="132"/>
      <c r="F178" s="132"/>
      <c r="G178" s="1"/>
      <c r="H178" s="13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 s="5" customFormat="1">
      <c r="B179" s="1"/>
      <c r="C179" s="132"/>
      <c r="D179" s="132"/>
      <c r="E179" s="132"/>
      <c r="F179" s="132"/>
      <c r="G179" s="1"/>
      <c r="H179" s="13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 s="5" customFormat="1">
      <c r="B180" s="1"/>
      <c r="C180" s="132"/>
      <c r="D180" s="132"/>
      <c r="E180" s="132"/>
      <c r="F180" s="132"/>
      <c r="G180" s="1"/>
      <c r="H180" s="13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 s="5" customFormat="1">
      <c r="B181" s="1"/>
      <c r="C181" s="132"/>
      <c r="D181" s="132"/>
      <c r="E181" s="132"/>
      <c r="F181" s="132"/>
      <c r="G181" s="1"/>
      <c r="H181" s="13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3" spans="2:29" s="5" customFormat="1">
      <c r="B183" s="1"/>
      <c r="C183" s="134"/>
      <c r="D183" s="134"/>
      <c r="E183" s="134"/>
      <c r="F183" s="134"/>
      <c r="G183" s="134"/>
      <c r="H183" s="13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 s="5" customFormat="1">
      <c r="B184" s="1"/>
      <c r="C184" s="134"/>
      <c r="D184" s="134"/>
      <c r="E184" s="134"/>
      <c r="F184" s="134"/>
      <c r="G184" s="134"/>
      <c r="H184" s="13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 s="5" customFormat="1">
      <c r="B185" s="1"/>
      <c r="C185" s="132"/>
      <c r="D185" s="132"/>
      <c r="E185" s="132"/>
      <c r="F185" s="132"/>
      <c r="G185" s="57"/>
      <c r="H185" s="13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 s="5" customFormat="1">
      <c r="B186" s="1"/>
      <c r="C186" s="132"/>
      <c r="D186" s="132"/>
      <c r="E186" s="132"/>
      <c r="F186" s="132"/>
      <c r="G186" s="45"/>
      <c r="H186" s="13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 s="5" customFormat="1">
      <c r="B187" s="1"/>
      <c r="C187" s="132"/>
      <c r="D187" s="132"/>
      <c r="E187" s="132"/>
      <c r="F187" s="132"/>
      <c r="G187" s="57"/>
      <c r="H187" s="13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 s="5" customFormat="1">
      <c r="B188" s="1"/>
      <c r="C188" s="132"/>
      <c r="D188" s="132"/>
      <c r="E188" s="132"/>
      <c r="F188" s="132"/>
      <c r="G188" s="45"/>
      <c r="H188" s="13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 s="5" customFormat="1">
      <c r="B189" s="1"/>
      <c r="C189" s="132"/>
      <c r="D189" s="132"/>
      <c r="E189" s="132"/>
      <c r="F189" s="132"/>
      <c r="G189" s="1"/>
      <c r="H189" s="13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 s="5" customFormat="1">
      <c r="B190" s="1"/>
      <c r="C190" s="132"/>
      <c r="D190" s="132"/>
      <c r="E190" s="132"/>
      <c r="F190" s="132"/>
      <c r="G190" s="1"/>
      <c r="H190" s="13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 s="5" customFormat="1">
      <c r="B191" s="1"/>
      <c r="C191" s="132"/>
      <c r="D191" s="132"/>
      <c r="E191" s="132"/>
      <c r="F191" s="132"/>
      <c r="G191" s="1"/>
      <c r="H191" s="13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 s="5" customFormat="1">
      <c r="B192" s="1"/>
      <c r="C192" s="132"/>
      <c r="D192" s="132"/>
      <c r="E192" s="132"/>
      <c r="F192" s="132"/>
      <c r="G192" s="1"/>
      <c r="H192" s="13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 s="5" customFormat="1">
      <c r="B193" s="1"/>
      <c r="C193" s="132"/>
      <c r="D193" s="132"/>
      <c r="E193" s="132"/>
      <c r="F193" s="132"/>
      <c r="G193" s="1"/>
      <c r="H193" s="13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 s="5" customFormat="1">
      <c r="B194" s="1"/>
      <c r="C194" s="132"/>
      <c r="D194" s="132"/>
      <c r="E194" s="132"/>
      <c r="F194" s="132"/>
      <c r="G194" s="1"/>
      <c r="H194" s="13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7" spans="2:29" s="5" customFormat="1">
      <c r="B197" s="1"/>
      <c r="C197" s="135"/>
      <c r="D197" s="135"/>
      <c r="E197" s="135"/>
      <c r="F197" s="135"/>
      <c r="G197" s="135"/>
      <c r="H197" s="135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 s="5" customFormat="1">
      <c r="B198" s="1"/>
      <c r="C198" s="136"/>
      <c r="D198" s="136"/>
      <c r="E198" s="136"/>
      <c r="F198" s="136"/>
      <c r="G198" s="62"/>
      <c r="H198" s="6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 s="5" customFormat="1">
      <c r="B199" s="1"/>
      <c r="C199" s="136"/>
      <c r="D199" s="136"/>
      <c r="E199" s="136"/>
      <c r="F199" s="136"/>
      <c r="G199" s="62"/>
      <c r="H199" s="6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 s="5" customFormat="1">
      <c r="B200" s="1"/>
      <c r="C200" s="63"/>
      <c r="D200" s="62"/>
      <c r="E200" s="63"/>
      <c r="F200" s="63"/>
      <c r="G200" s="63"/>
      <c r="H200" s="6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 s="5" customFormat="1">
      <c r="B201" s="1"/>
      <c r="C201" s="52"/>
      <c r="D201" s="53"/>
      <c r="E201" s="52"/>
      <c r="F201" s="52"/>
      <c r="G201" s="53"/>
      <c r="H201" s="5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 s="5" customFormat="1">
      <c r="B202" s="1"/>
      <c r="C202" s="52"/>
      <c r="D202" s="53"/>
      <c r="E202" s="54"/>
      <c r="F202" s="54"/>
      <c r="G202" s="55"/>
      <c r="H202" s="6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 s="5" customFormat="1">
      <c r="B203" s="1"/>
      <c r="C203" s="52"/>
      <c r="D203" s="53"/>
      <c r="E203" s="54"/>
      <c r="F203" s="54"/>
      <c r="G203" s="55"/>
      <c r="H203" s="6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 s="5" customFormat="1">
      <c r="B204" s="1"/>
      <c r="C204" s="52"/>
      <c r="D204" s="53"/>
      <c r="E204" s="54"/>
      <c r="F204" s="54"/>
      <c r="G204" s="55"/>
      <c r="H204" s="6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 s="5" customFormat="1">
      <c r="B205" s="1"/>
      <c r="C205" s="52"/>
      <c r="D205" s="53"/>
      <c r="E205" s="54"/>
      <c r="F205" s="54"/>
      <c r="G205" s="55"/>
      <c r="H205" s="6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 s="5" customFormat="1">
      <c r="B206" s="1"/>
      <c r="C206" s="52"/>
      <c r="D206" s="53"/>
      <c r="E206" s="54"/>
      <c r="F206" s="54"/>
      <c r="G206" s="55"/>
      <c r="H206" s="6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 s="5" customFormat="1">
      <c r="B207" s="1"/>
      <c r="C207" s="52"/>
      <c r="D207" s="53"/>
      <c r="E207" s="54"/>
      <c r="F207" s="54"/>
      <c r="G207" s="55"/>
      <c r="H207" s="6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 s="5" customFormat="1">
      <c r="B208" s="1"/>
      <c r="C208" s="52"/>
      <c r="D208" s="53"/>
      <c r="E208" s="54"/>
      <c r="F208" s="54"/>
      <c r="G208" s="55"/>
      <c r="H208" s="6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 s="5" customFormat="1">
      <c r="B209" s="1"/>
      <c r="C209" s="52"/>
      <c r="D209" s="53"/>
      <c r="E209" s="54"/>
      <c r="F209" s="54"/>
      <c r="G209" s="55"/>
      <c r="H209" s="6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 s="5" customFormat="1">
      <c r="B210" s="1"/>
      <c r="C210" s="52"/>
      <c r="D210" s="53"/>
      <c r="E210" s="54"/>
      <c r="F210" s="54"/>
      <c r="G210" s="55"/>
      <c r="H210" s="6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 s="5" customFormat="1">
      <c r="B211" s="1"/>
      <c r="C211" s="52"/>
      <c r="D211" s="53"/>
      <c r="E211" s="54"/>
      <c r="F211" s="54"/>
      <c r="G211" s="55"/>
      <c r="H211" s="6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 s="5" customFormat="1">
      <c r="B212" s="1"/>
      <c r="C212" s="52"/>
      <c r="D212" s="53"/>
      <c r="E212" s="54"/>
      <c r="F212" s="54"/>
      <c r="G212" s="55"/>
      <c r="H212" s="6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 s="5" customFormat="1">
      <c r="B213" s="1"/>
      <c r="C213" s="135"/>
      <c r="D213" s="135"/>
      <c r="E213" s="135"/>
      <c r="F213" s="135"/>
      <c r="G213" s="61"/>
      <c r="H213" s="6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 s="5" customFormat="1">
      <c r="B214" s="1"/>
      <c r="C214" s="135"/>
      <c r="D214" s="135"/>
      <c r="E214" s="135"/>
      <c r="F214" s="135"/>
      <c r="G214" s="135"/>
      <c r="H214" s="135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 s="5" customFormat="1">
      <c r="B215" s="1"/>
      <c r="C215" s="44"/>
      <c r="D215" s="44"/>
      <c r="E215" s="44"/>
      <c r="F215" s="44"/>
      <c r="G215" s="57"/>
      <c r="H215" s="4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 s="5" customFormat="1">
      <c r="B216" s="1"/>
      <c r="C216" s="44"/>
      <c r="D216" s="44"/>
      <c r="E216" s="44"/>
      <c r="F216" s="44"/>
      <c r="G216" s="45"/>
      <c r="H216" s="4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</sheetData>
  <mergeCells count="48">
    <mergeCell ref="C197:H197"/>
    <mergeCell ref="C198:F198"/>
    <mergeCell ref="C199:F199"/>
    <mergeCell ref="C213:F213"/>
    <mergeCell ref="C214:H214"/>
    <mergeCell ref="C174:F175"/>
    <mergeCell ref="H174:H175"/>
    <mergeCell ref="C176:F177"/>
    <mergeCell ref="H176:H177"/>
    <mergeCell ref="C178:F179"/>
    <mergeCell ref="H178:H179"/>
    <mergeCell ref="C193:F194"/>
    <mergeCell ref="H193:H194"/>
    <mergeCell ref="C180:F181"/>
    <mergeCell ref="H180:H181"/>
    <mergeCell ref="C183:H184"/>
    <mergeCell ref="C185:F186"/>
    <mergeCell ref="H185:H186"/>
    <mergeCell ref="C187:F188"/>
    <mergeCell ref="H187:H188"/>
    <mergeCell ref="C189:F190"/>
    <mergeCell ref="H189:H190"/>
    <mergeCell ref="C191:F192"/>
    <mergeCell ref="H191:H192"/>
    <mergeCell ref="C172:F173"/>
    <mergeCell ref="H172:H173"/>
    <mergeCell ref="C25:H25"/>
    <mergeCell ref="C28:G28"/>
    <mergeCell ref="C32:H32"/>
    <mergeCell ref="C34:G34"/>
    <mergeCell ref="C35:H35"/>
    <mergeCell ref="C37:G37"/>
    <mergeCell ref="C29:H29"/>
    <mergeCell ref="C31:G31"/>
    <mergeCell ref="C164:F165"/>
    <mergeCell ref="H164:H165"/>
    <mergeCell ref="C166:H169"/>
    <mergeCell ref="C170:H171"/>
    <mergeCell ref="C21:H21"/>
    <mergeCell ref="C24:G24"/>
    <mergeCell ref="C16:H16"/>
    <mergeCell ref="C20:G20"/>
    <mergeCell ref="C2:H2"/>
    <mergeCell ref="C3:D3"/>
    <mergeCell ref="C4:H4"/>
    <mergeCell ref="C12:G12"/>
    <mergeCell ref="C13:H13"/>
    <mergeCell ref="C15:G15"/>
  </mergeCells>
  <pageMargins left="0.7" right="0.7" top="0.75" bottom="0.75" header="0.3" footer="0.3"/>
  <pageSetup scale="73" orientation="portrait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234"/>
  <sheetViews>
    <sheetView topLeftCell="A33" zoomScale="70" zoomScaleNormal="70" zoomScaleSheetLayoutView="85" workbookViewId="0">
      <selection activeCell="D51" sqref="D51"/>
    </sheetView>
  </sheetViews>
  <sheetFormatPr baseColWidth="10" defaultColWidth="11.42578125" defaultRowHeight="15.75"/>
  <cols>
    <col min="1" max="1" width="2.85546875" style="5" customWidth="1"/>
    <col min="2" max="2" width="0" style="1" hidden="1" customWidth="1"/>
    <col min="3" max="3" width="8.140625" style="3" customWidth="1"/>
    <col min="4" max="4" width="105.7109375" style="2" customWidth="1"/>
    <col min="5" max="6" width="20.7109375" style="3" customWidth="1"/>
    <col min="7" max="8" width="20.7109375" style="1" customWidth="1"/>
    <col min="9" max="9" width="8.85546875" style="5" customWidth="1"/>
    <col min="10" max="10" width="11.42578125" style="1"/>
    <col min="11" max="11" width="16" style="1" bestFit="1" customWidth="1"/>
    <col min="12" max="12" width="22.85546875" style="1" customWidth="1"/>
    <col min="13" max="13" width="12.140625" style="1" customWidth="1"/>
    <col min="14" max="14" width="11.28515625" style="1" customWidth="1"/>
    <col min="15" max="15" width="30.5703125" style="1" customWidth="1"/>
    <col min="16" max="16384" width="11.42578125" style="1"/>
  </cols>
  <sheetData>
    <row r="1" spans="1:9" s="5" customFormat="1">
      <c r="C1" s="15"/>
      <c r="D1" s="16"/>
      <c r="E1" s="15"/>
      <c r="F1" s="15"/>
    </row>
    <row r="2" spans="1:9" ht="25.5" customHeight="1">
      <c r="C2" s="126" t="s">
        <v>149</v>
      </c>
      <c r="D2" s="127"/>
      <c r="E2" s="127"/>
      <c r="F2" s="127"/>
      <c r="G2" s="127"/>
      <c r="H2" s="128"/>
    </row>
    <row r="3" spans="1:9" ht="25.5" customHeight="1">
      <c r="C3" s="147" t="s">
        <v>25</v>
      </c>
      <c r="D3" s="148"/>
      <c r="E3" s="88" t="s">
        <v>7</v>
      </c>
      <c r="F3" s="88" t="s">
        <v>6</v>
      </c>
      <c r="G3" s="89" t="s">
        <v>8</v>
      </c>
      <c r="H3" s="88" t="s">
        <v>19</v>
      </c>
    </row>
    <row r="4" spans="1:9" s="77" customFormat="1" ht="20.100000000000001" customHeight="1">
      <c r="A4" s="76"/>
      <c r="B4" s="78" t="s">
        <v>6</v>
      </c>
      <c r="C4" s="137" t="s">
        <v>12</v>
      </c>
      <c r="D4" s="138"/>
      <c r="E4" s="138"/>
      <c r="F4" s="138"/>
      <c r="G4" s="138"/>
      <c r="H4" s="139"/>
      <c r="I4" s="76"/>
    </row>
    <row r="5" spans="1:9" ht="16.5" hidden="1" customHeight="1" thickBot="1">
      <c r="B5" s="7"/>
      <c r="C5" s="17"/>
      <c r="D5" s="27" t="s">
        <v>4</v>
      </c>
      <c r="E5" s="28" t="s">
        <v>1</v>
      </c>
      <c r="F5" s="28"/>
      <c r="G5" s="29"/>
      <c r="H5" s="30"/>
    </row>
    <row r="6" spans="1:9" ht="16.5" hidden="1" customHeight="1" thickBot="1">
      <c r="B6" s="8"/>
      <c r="C6" s="18"/>
      <c r="D6" s="31" t="s">
        <v>0</v>
      </c>
      <c r="E6" s="32" t="s">
        <v>1</v>
      </c>
      <c r="F6" s="32"/>
      <c r="G6" s="33"/>
      <c r="H6" s="34"/>
    </row>
    <row r="7" spans="1:9" ht="16.5" hidden="1" customHeight="1" thickBot="1">
      <c r="B7" s="9"/>
      <c r="C7" s="19"/>
      <c r="D7" s="35" t="s">
        <v>2</v>
      </c>
      <c r="E7" s="36" t="s">
        <v>1</v>
      </c>
      <c r="F7" s="36"/>
      <c r="G7" s="37"/>
      <c r="H7" s="38"/>
    </row>
    <row r="8" spans="1:9" hidden="1">
      <c r="B8" s="10"/>
      <c r="C8" s="20"/>
      <c r="D8" s="39" t="s">
        <v>5</v>
      </c>
      <c r="E8" s="20" t="s">
        <v>1</v>
      </c>
      <c r="F8" s="20"/>
      <c r="G8" s="21"/>
      <c r="H8" s="22"/>
    </row>
    <row r="9" spans="1:9" hidden="1">
      <c r="B9" s="11"/>
      <c r="C9" s="23"/>
      <c r="D9" s="24"/>
      <c r="E9" s="23"/>
      <c r="F9" s="23"/>
      <c r="G9" s="25"/>
      <c r="H9" s="24"/>
    </row>
    <row r="10" spans="1:9" hidden="1">
      <c r="B10" s="12"/>
      <c r="C10" s="26"/>
      <c r="D10" s="40" t="s">
        <v>3</v>
      </c>
      <c r="E10" s="41" t="s">
        <v>1</v>
      </c>
      <c r="F10" s="41"/>
      <c r="G10" s="42"/>
      <c r="H10" s="43"/>
    </row>
    <row r="11" spans="1:9" ht="20.100000000000001" customHeight="1">
      <c r="B11" s="12"/>
      <c r="C11" s="75">
        <v>1</v>
      </c>
      <c r="D11" s="47" t="s">
        <v>13</v>
      </c>
      <c r="E11" s="48">
        <v>17.72</v>
      </c>
      <c r="F11" s="46" t="s">
        <v>22</v>
      </c>
      <c r="G11" s="87"/>
      <c r="H11" s="74">
        <f>E11*G11</f>
        <v>0</v>
      </c>
    </row>
    <row r="12" spans="1:9" ht="20.100000000000001" customHeight="1">
      <c r="B12" s="12"/>
      <c r="C12" s="149"/>
      <c r="D12" s="149"/>
      <c r="E12" s="149"/>
      <c r="F12" s="149"/>
      <c r="G12" s="149"/>
      <c r="H12" s="86">
        <f>SUM(H11:H11)</f>
        <v>0</v>
      </c>
    </row>
    <row r="13" spans="1:9" ht="20.100000000000001" customHeight="1">
      <c r="B13" s="12"/>
      <c r="C13" s="137" t="s">
        <v>15</v>
      </c>
      <c r="D13" s="138"/>
      <c r="E13" s="138"/>
      <c r="F13" s="138"/>
      <c r="G13" s="138"/>
      <c r="H13" s="139"/>
    </row>
    <row r="14" spans="1:9" ht="20.100000000000001" customHeight="1">
      <c r="B14" s="12"/>
      <c r="C14" s="75">
        <v>1</v>
      </c>
      <c r="D14" s="47" t="s">
        <v>254</v>
      </c>
      <c r="E14" s="48">
        <f>(0.81*0.4*E11)</f>
        <v>5.7412800000000006</v>
      </c>
      <c r="F14" s="46" t="s">
        <v>17</v>
      </c>
      <c r="G14" s="87"/>
      <c r="H14" s="74">
        <f>E14*G14</f>
        <v>0</v>
      </c>
    </row>
    <row r="15" spans="1:9" ht="20.100000000000001" customHeight="1">
      <c r="B15" s="12"/>
      <c r="C15" s="75">
        <v>2</v>
      </c>
      <c r="D15" s="47" t="s">
        <v>23</v>
      </c>
      <c r="E15" s="48">
        <f>E14-(0.2*E11)</f>
        <v>2.1972800000000006</v>
      </c>
      <c r="F15" s="46" t="s">
        <v>17</v>
      </c>
      <c r="G15" s="87"/>
      <c r="H15" s="74">
        <f>E15*G15</f>
        <v>0</v>
      </c>
    </row>
    <row r="16" spans="1:9" ht="20.100000000000001" customHeight="1">
      <c r="B16" s="12"/>
      <c r="C16" s="140" t="s">
        <v>32</v>
      </c>
      <c r="D16" s="140"/>
      <c r="E16" s="140"/>
      <c r="F16" s="140"/>
      <c r="G16" s="140"/>
      <c r="H16" s="86">
        <f>SUM(H14:H15)</f>
        <v>0</v>
      </c>
    </row>
    <row r="17" spans="1:9" ht="20.100000000000001" customHeight="1">
      <c r="B17" s="12"/>
      <c r="C17" s="137" t="s">
        <v>16</v>
      </c>
      <c r="D17" s="138"/>
      <c r="E17" s="138"/>
      <c r="F17" s="138"/>
      <c r="G17" s="138"/>
      <c r="H17" s="139"/>
    </row>
    <row r="18" spans="1:9" ht="31.5" customHeight="1">
      <c r="B18" s="12"/>
      <c r="C18" s="75">
        <v>1</v>
      </c>
      <c r="D18" s="49" t="s">
        <v>255</v>
      </c>
      <c r="E18" s="48">
        <f>E11</f>
        <v>17.72</v>
      </c>
      <c r="F18" s="46" t="s">
        <v>22</v>
      </c>
      <c r="G18" s="87"/>
      <c r="H18" s="74">
        <f>E18*G18</f>
        <v>0</v>
      </c>
    </row>
    <row r="19" spans="1:9" ht="31.5" customHeight="1">
      <c r="B19" s="12"/>
      <c r="C19" s="75">
        <v>2</v>
      </c>
      <c r="D19" s="47" t="s">
        <v>92</v>
      </c>
      <c r="E19" s="48">
        <f>E11*0.41</f>
        <v>7.2651999999999992</v>
      </c>
      <c r="F19" s="46" t="s">
        <v>10</v>
      </c>
      <c r="G19" s="87"/>
      <c r="H19" s="74">
        <f t="shared" ref="H19" si="0">E19*G19</f>
        <v>0</v>
      </c>
    </row>
    <row r="20" spans="1:9" ht="20.100000000000001" customHeight="1">
      <c r="B20" s="12"/>
      <c r="C20" s="140" t="s">
        <v>32</v>
      </c>
      <c r="D20" s="140"/>
      <c r="E20" s="140"/>
      <c r="F20" s="140"/>
      <c r="G20" s="140"/>
      <c r="H20" s="86">
        <f>SUM(H18:H19)</f>
        <v>0</v>
      </c>
    </row>
    <row r="21" spans="1:9" ht="20.100000000000001" customHeight="1">
      <c r="B21" s="12"/>
      <c r="C21" s="137" t="s">
        <v>50</v>
      </c>
      <c r="D21" s="138"/>
      <c r="E21" s="138"/>
      <c r="F21" s="138"/>
      <c r="G21" s="138"/>
      <c r="H21" s="139"/>
    </row>
    <row r="22" spans="1:9" ht="31.5" customHeight="1">
      <c r="B22" s="12"/>
      <c r="C22" s="75">
        <v>1</v>
      </c>
      <c r="D22" s="49" t="s">
        <v>156</v>
      </c>
      <c r="E22" s="46">
        <f>0.9*4</f>
        <v>3.6</v>
      </c>
      <c r="F22" s="46" t="s">
        <v>22</v>
      </c>
      <c r="G22" s="87">
        <f>'CONCHA ACUSTICA'!G25</f>
        <v>0</v>
      </c>
      <c r="H22" s="74">
        <f>E22*G22</f>
        <v>0</v>
      </c>
    </row>
    <row r="23" spans="1:9" ht="20.100000000000001" customHeight="1">
      <c r="B23" s="12"/>
      <c r="C23" s="75">
        <v>2</v>
      </c>
      <c r="D23" s="49" t="s">
        <v>52</v>
      </c>
      <c r="E23" s="46">
        <f>6.375*2</f>
        <v>12.75</v>
      </c>
      <c r="F23" s="46" t="s">
        <v>22</v>
      </c>
      <c r="G23" s="87"/>
      <c r="H23" s="74">
        <f>E23*G23</f>
        <v>0</v>
      </c>
    </row>
    <row r="24" spans="1:9" ht="20.100000000000001" customHeight="1">
      <c r="B24" s="12"/>
      <c r="C24" s="140" t="s">
        <v>32</v>
      </c>
      <c r="D24" s="140"/>
      <c r="E24" s="140"/>
      <c r="F24" s="140"/>
      <c r="G24" s="140"/>
      <c r="H24" s="86">
        <f>SUM(H22:H23)</f>
        <v>0</v>
      </c>
    </row>
    <row r="25" spans="1:9" ht="20.100000000000001" customHeight="1">
      <c r="B25" s="12"/>
      <c r="C25" s="137" t="s">
        <v>26</v>
      </c>
      <c r="D25" s="138"/>
      <c r="E25" s="138"/>
      <c r="F25" s="138"/>
      <c r="G25" s="138"/>
      <c r="H25" s="139"/>
    </row>
    <row r="26" spans="1:9" ht="20.100000000000001" customHeight="1">
      <c r="B26" s="12"/>
      <c r="C26" s="75">
        <v>1</v>
      </c>
      <c r="D26" s="49" t="s">
        <v>256</v>
      </c>
      <c r="E26" s="82">
        <f>18.9852*0.9</f>
        <v>17.086680000000001</v>
      </c>
      <c r="F26" s="46" t="s">
        <v>10</v>
      </c>
      <c r="G26" s="87"/>
      <c r="H26" s="74">
        <f t="shared" ref="H26" si="1">E26*G26</f>
        <v>0</v>
      </c>
    </row>
    <row r="27" spans="1:9" ht="20.100000000000001" customHeight="1">
      <c r="B27" s="12"/>
      <c r="C27" s="75">
        <v>2</v>
      </c>
      <c r="D27" s="47" t="s">
        <v>45</v>
      </c>
      <c r="E27" s="82">
        <f>E26*2</f>
        <v>34.173360000000002</v>
      </c>
      <c r="F27" s="46" t="s">
        <v>10</v>
      </c>
      <c r="G27" s="87"/>
      <c r="H27" s="74">
        <f>E27*G27</f>
        <v>0</v>
      </c>
    </row>
    <row r="28" spans="1:9" ht="20.100000000000001" customHeight="1">
      <c r="B28" s="12"/>
      <c r="C28" s="75">
        <v>3</v>
      </c>
      <c r="D28" s="47" t="s">
        <v>46</v>
      </c>
      <c r="E28" s="82">
        <f>E26</f>
        <v>17.086680000000001</v>
      </c>
      <c r="F28" s="46" t="s">
        <v>10</v>
      </c>
      <c r="G28" s="87">
        <f>'CONCHA ACUSTICA'!G33</f>
        <v>0</v>
      </c>
      <c r="H28" s="74">
        <f>E28*G28</f>
        <v>0</v>
      </c>
    </row>
    <row r="29" spans="1:9" ht="20.100000000000001" customHeight="1">
      <c r="B29" s="12"/>
      <c r="C29" s="75">
        <v>4</v>
      </c>
      <c r="D29" s="49" t="s">
        <v>51</v>
      </c>
      <c r="E29" s="46">
        <f>18.98</f>
        <v>18.98</v>
      </c>
      <c r="F29" s="46" t="s">
        <v>22</v>
      </c>
      <c r="G29" s="87"/>
      <c r="H29" s="74">
        <f>E29*G29</f>
        <v>0</v>
      </c>
    </row>
    <row r="30" spans="1:9" ht="20.100000000000001" customHeight="1">
      <c r="B30" s="12"/>
      <c r="C30" s="140" t="s">
        <v>32</v>
      </c>
      <c r="D30" s="140"/>
      <c r="E30" s="140"/>
      <c r="F30" s="140"/>
      <c r="G30" s="140"/>
      <c r="H30" s="86">
        <f>SUM(H26:H29)</f>
        <v>0</v>
      </c>
    </row>
    <row r="31" spans="1:9" s="77" customFormat="1" ht="20.100000000000001" customHeight="1">
      <c r="A31" s="76"/>
      <c r="B31" s="12"/>
      <c r="C31" s="137" t="s">
        <v>48</v>
      </c>
      <c r="D31" s="138"/>
      <c r="E31" s="138"/>
      <c r="F31" s="138"/>
      <c r="G31" s="138"/>
      <c r="H31" s="139"/>
      <c r="I31" s="76"/>
    </row>
    <row r="32" spans="1:9" ht="31.5" customHeight="1">
      <c r="B32" s="12"/>
      <c r="C32" s="75">
        <v>1</v>
      </c>
      <c r="D32" s="49" t="s">
        <v>257</v>
      </c>
      <c r="E32" s="80">
        <f>8*8</f>
        <v>64</v>
      </c>
      <c r="F32" s="46" t="s">
        <v>34</v>
      </c>
      <c r="G32" s="87"/>
      <c r="H32" s="74">
        <f t="shared" ref="H32:H34" si="2">E32*G32</f>
        <v>0</v>
      </c>
    </row>
    <row r="33" spans="1:11" ht="31.5" customHeight="1">
      <c r="B33" s="12"/>
      <c r="C33" s="75">
        <v>2</v>
      </c>
      <c r="D33" s="47" t="s">
        <v>258</v>
      </c>
      <c r="E33" s="80">
        <f>(18.8*4)+(18.8*3)+(15*2)</f>
        <v>161.60000000000002</v>
      </c>
      <c r="F33" s="46" t="s">
        <v>34</v>
      </c>
      <c r="G33" s="87"/>
      <c r="H33" s="74">
        <f t="shared" si="2"/>
        <v>0</v>
      </c>
    </row>
    <row r="34" spans="1:11" ht="31.5" customHeight="1">
      <c r="B34" s="93"/>
      <c r="C34" s="75">
        <v>3</v>
      </c>
      <c r="D34" s="47" t="s">
        <v>259</v>
      </c>
      <c r="E34" s="48">
        <f>15*4</f>
        <v>60</v>
      </c>
      <c r="F34" s="46" t="s">
        <v>34</v>
      </c>
      <c r="G34" s="87"/>
      <c r="H34" s="74">
        <f t="shared" si="2"/>
        <v>0</v>
      </c>
    </row>
    <row r="35" spans="1:11" ht="31.5" customHeight="1">
      <c r="B35" s="93"/>
      <c r="C35" s="75">
        <v>4</v>
      </c>
      <c r="D35" s="47" t="s">
        <v>260</v>
      </c>
      <c r="E35" s="48">
        <f>18.8+15+18.8+15</f>
        <v>67.599999999999994</v>
      </c>
      <c r="F35" s="46" t="s">
        <v>34</v>
      </c>
      <c r="G35" s="87"/>
      <c r="H35" s="74">
        <f t="shared" ref="H35" si="3">E35*G35</f>
        <v>0</v>
      </c>
    </row>
    <row r="36" spans="1:11" ht="20.100000000000001" customHeight="1">
      <c r="C36" s="140" t="s">
        <v>32</v>
      </c>
      <c r="D36" s="140"/>
      <c r="E36" s="140"/>
      <c r="F36" s="140"/>
      <c r="G36" s="140"/>
      <c r="H36" s="86">
        <f>SUM(H32:H35)</f>
        <v>0</v>
      </c>
    </row>
    <row r="37" spans="1:11" ht="20.100000000000001" customHeight="1">
      <c r="C37" s="137" t="s">
        <v>43</v>
      </c>
      <c r="D37" s="138"/>
      <c r="E37" s="138"/>
      <c r="F37" s="138"/>
      <c r="G37" s="138"/>
      <c r="H37" s="139"/>
    </row>
    <row r="38" spans="1:11" ht="20.100000000000001" customHeight="1">
      <c r="C38" s="75">
        <v>1</v>
      </c>
      <c r="D38" s="47" t="s">
        <v>250</v>
      </c>
      <c r="E38" s="82">
        <v>17.55</v>
      </c>
      <c r="F38" s="46" t="s">
        <v>10</v>
      </c>
      <c r="G38" s="87"/>
      <c r="H38" s="74">
        <f>E38*G38</f>
        <v>0</v>
      </c>
    </row>
    <row r="39" spans="1:11" s="77" customFormat="1" ht="31.5" customHeight="1">
      <c r="A39" s="76"/>
      <c r="C39" s="75">
        <v>2</v>
      </c>
      <c r="D39" s="47" t="s">
        <v>47</v>
      </c>
      <c r="E39" s="82">
        <f>E38</f>
        <v>17.55</v>
      </c>
      <c r="F39" s="46" t="s">
        <v>10</v>
      </c>
      <c r="G39" s="87"/>
      <c r="H39" s="74">
        <f t="shared" ref="H39" si="4">E39*G39</f>
        <v>0</v>
      </c>
      <c r="I39" s="76"/>
    </row>
    <row r="40" spans="1:11" ht="20.100000000000001" customHeight="1">
      <c r="C40" s="140" t="s">
        <v>32</v>
      </c>
      <c r="D40" s="140"/>
      <c r="E40" s="140"/>
      <c r="F40" s="140"/>
      <c r="G40" s="140"/>
      <c r="H40" s="86">
        <f>SUM(H38:H39)</f>
        <v>0</v>
      </c>
    </row>
    <row r="41" spans="1:11" s="77" customFormat="1" ht="20.100000000000001" customHeight="1">
      <c r="A41" s="76"/>
      <c r="C41" s="137" t="s">
        <v>29</v>
      </c>
      <c r="D41" s="138"/>
      <c r="E41" s="138"/>
      <c r="F41" s="138"/>
      <c r="G41" s="138"/>
      <c r="H41" s="139"/>
      <c r="I41" s="76"/>
    </row>
    <row r="42" spans="1:11" s="77" customFormat="1" ht="20.100000000000001" customHeight="1">
      <c r="A42" s="76"/>
      <c r="C42" s="75">
        <v>1</v>
      </c>
      <c r="D42" s="47" t="s">
        <v>251</v>
      </c>
      <c r="E42" s="94">
        <v>29.85</v>
      </c>
      <c r="F42" s="46" t="s">
        <v>10</v>
      </c>
      <c r="G42" s="87">
        <f>'PERGOLAS COMPARTIDAS'!G26</f>
        <v>0</v>
      </c>
      <c r="H42" s="74">
        <f>E42*G42</f>
        <v>0</v>
      </c>
      <c r="I42" s="76"/>
    </row>
    <row r="43" spans="1:11" s="77" customFormat="1" ht="20.100000000000001" customHeight="1">
      <c r="A43" s="76"/>
      <c r="C43" s="75">
        <v>2</v>
      </c>
      <c r="D43" s="47" t="s">
        <v>252</v>
      </c>
      <c r="E43" s="82">
        <v>5.16</v>
      </c>
      <c r="F43" s="46" t="s">
        <v>22</v>
      </c>
      <c r="G43" s="87">
        <f>'PERGOLAS COMPARTIDAS'!G27</f>
        <v>0</v>
      </c>
      <c r="H43" s="74">
        <f>E43*G43</f>
        <v>0</v>
      </c>
      <c r="I43" s="76"/>
    </row>
    <row r="44" spans="1:11" ht="20.100000000000001" customHeight="1">
      <c r="C44" s="140" t="s">
        <v>32</v>
      </c>
      <c r="D44" s="140"/>
      <c r="E44" s="140"/>
      <c r="F44" s="140"/>
      <c r="G44" s="140"/>
      <c r="H44" s="86">
        <f>SUM(H42:H43)</f>
        <v>0</v>
      </c>
      <c r="K44" s="14"/>
    </row>
    <row r="45" spans="1:11" ht="20.100000000000001" customHeight="1">
      <c r="C45" s="137" t="s">
        <v>18</v>
      </c>
      <c r="D45" s="138"/>
      <c r="E45" s="138"/>
      <c r="F45" s="138"/>
      <c r="G45" s="138"/>
      <c r="H45" s="139"/>
      <c r="K45" s="14"/>
    </row>
    <row r="46" spans="1:11" ht="31.5" customHeight="1">
      <c r="C46" s="75">
        <v>1</v>
      </c>
      <c r="D46" s="47" t="s">
        <v>49</v>
      </c>
      <c r="E46" s="82">
        <v>1</v>
      </c>
      <c r="F46" s="46" t="s">
        <v>27</v>
      </c>
      <c r="G46" s="87"/>
      <c r="H46" s="74">
        <f>E46*G46</f>
        <v>0</v>
      </c>
      <c r="K46" s="14"/>
    </row>
    <row r="47" spans="1:11" ht="20.100000000000001" customHeight="1">
      <c r="C47" s="75">
        <v>2</v>
      </c>
      <c r="D47" s="47" t="s">
        <v>261</v>
      </c>
      <c r="E47" s="82">
        <f>E26</f>
        <v>17.086680000000001</v>
      </c>
      <c r="F47" s="46" t="s">
        <v>10</v>
      </c>
      <c r="G47" s="87"/>
      <c r="H47" s="74">
        <f t="shared" ref="H47" si="5">E47*G47</f>
        <v>0</v>
      </c>
      <c r="K47" s="14"/>
    </row>
    <row r="48" spans="1:11" ht="20.100000000000001" customHeight="1">
      <c r="C48" s="75">
        <v>3</v>
      </c>
      <c r="D48" s="47" t="s">
        <v>168</v>
      </c>
      <c r="E48" s="82">
        <f>E26</f>
        <v>17.086680000000001</v>
      </c>
      <c r="F48" s="46" t="s">
        <v>10</v>
      </c>
      <c r="G48" s="87"/>
      <c r="H48" s="74">
        <f>E48*G48</f>
        <v>0</v>
      </c>
      <c r="K48" s="14"/>
    </row>
    <row r="49" spans="1:11" ht="20.100000000000001" customHeight="1">
      <c r="C49" s="140" t="s">
        <v>32</v>
      </c>
      <c r="D49" s="140"/>
      <c r="E49" s="140"/>
      <c r="F49" s="140"/>
      <c r="G49" s="140"/>
      <c r="H49" s="86">
        <f>SUM(H45:H48)</f>
        <v>0</v>
      </c>
      <c r="K49" s="14"/>
    </row>
    <row r="50" spans="1:11" s="77" customFormat="1" ht="20.100000000000001" customHeight="1">
      <c r="A50" s="76"/>
      <c r="C50" s="137" t="s">
        <v>20</v>
      </c>
      <c r="D50" s="138"/>
      <c r="E50" s="138"/>
      <c r="F50" s="138"/>
      <c r="G50" s="138"/>
      <c r="H50" s="139"/>
      <c r="I50" s="76"/>
    </row>
    <row r="51" spans="1:11" ht="20.100000000000001" customHeight="1">
      <c r="C51" s="75">
        <v>1</v>
      </c>
      <c r="D51" s="47" t="s">
        <v>253</v>
      </c>
      <c r="E51" s="51">
        <v>2</v>
      </c>
      <c r="F51" s="46" t="s">
        <v>9</v>
      </c>
      <c r="G51" s="87"/>
      <c r="H51" s="74">
        <f>E51*G51</f>
        <v>0</v>
      </c>
      <c r="K51" s="1" t="s">
        <v>35</v>
      </c>
    </row>
    <row r="52" spans="1:11" ht="20.100000000000001" customHeight="1">
      <c r="C52" s="140" t="s">
        <v>32</v>
      </c>
      <c r="D52" s="140"/>
      <c r="E52" s="140"/>
      <c r="F52" s="140"/>
      <c r="G52" s="140"/>
      <c r="H52" s="86">
        <f>SUM(H51)</f>
        <v>0</v>
      </c>
    </row>
    <row r="53" spans="1:11" s="77" customFormat="1" ht="20.100000000000001" customHeight="1">
      <c r="A53" s="76"/>
      <c r="C53" s="120"/>
      <c r="D53" s="121"/>
      <c r="E53" s="121"/>
      <c r="F53" s="121"/>
      <c r="G53" s="121"/>
      <c r="H53" s="122"/>
      <c r="I53" s="76"/>
    </row>
    <row r="54" spans="1:11">
      <c r="C54" s="52"/>
      <c r="D54" s="53"/>
      <c r="E54" s="54"/>
      <c r="F54" s="54"/>
      <c r="G54" s="55"/>
      <c r="H54" s="67"/>
    </row>
    <row r="55" spans="1:11" ht="30" customHeight="1">
      <c r="C55" s="123" t="s">
        <v>11</v>
      </c>
      <c r="D55" s="124"/>
      <c r="E55" s="124"/>
      <c r="F55" s="124"/>
      <c r="G55" s="125"/>
      <c r="H55" s="103">
        <f>H52+H44+H12+H49+H40+H36+H30+H24+H20+H16</f>
        <v>0</v>
      </c>
    </row>
    <row r="56" spans="1:11">
      <c r="C56" s="62"/>
      <c r="D56" s="62"/>
      <c r="E56" s="62"/>
      <c r="F56" s="62"/>
      <c r="G56" s="61"/>
      <c r="H56" s="61"/>
    </row>
    <row r="57" spans="1:11">
      <c r="C57" s="63"/>
      <c r="D57" s="62"/>
      <c r="E57" s="63"/>
      <c r="F57" s="63"/>
      <c r="G57" s="63"/>
      <c r="H57" s="63"/>
    </row>
    <row r="58" spans="1:11">
      <c r="C58" s="52"/>
      <c r="D58" s="53"/>
      <c r="E58" s="52"/>
      <c r="F58" s="52"/>
      <c r="G58" s="53"/>
      <c r="H58" s="53"/>
    </row>
    <row r="59" spans="1:11">
      <c r="C59" s="52"/>
      <c r="D59" s="53"/>
      <c r="E59" s="54"/>
      <c r="F59" s="54"/>
      <c r="G59" s="55"/>
      <c r="H59" s="64"/>
    </row>
    <row r="60" spans="1:11">
      <c r="C60" s="52"/>
      <c r="D60" s="53"/>
      <c r="E60" s="54"/>
      <c r="F60" s="54"/>
      <c r="G60" s="55"/>
      <c r="H60" s="64"/>
    </row>
    <row r="61" spans="1:11">
      <c r="C61" s="52"/>
      <c r="D61" s="53"/>
      <c r="E61" s="54"/>
      <c r="F61" s="54"/>
      <c r="G61" s="55"/>
      <c r="H61" s="64"/>
    </row>
    <row r="62" spans="1:11">
      <c r="C62" s="52"/>
      <c r="D62" s="53"/>
      <c r="E62" s="54"/>
      <c r="F62" s="54"/>
      <c r="G62" s="55"/>
      <c r="H62" s="64"/>
    </row>
    <row r="63" spans="1:11">
      <c r="C63" s="52"/>
      <c r="D63" s="53"/>
      <c r="E63" s="54"/>
      <c r="F63" s="54"/>
      <c r="G63" s="55"/>
      <c r="H63" s="64"/>
    </row>
    <row r="64" spans="1:11" ht="15.75" hidden="1" customHeight="1">
      <c r="C64" s="52"/>
      <c r="D64" s="53"/>
      <c r="E64" s="54"/>
      <c r="F64" s="54"/>
      <c r="G64" s="55"/>
      <c r="H64" s="64"/>
    </row>
    <row r="65" spans="1:9">
      <c r="C65" s="52"/>
      <c r="D65" s="53"/>
      <c r="E65" s="54"/>
      <c r="F65" s="54"/>
      <c r="G65" s="55"/>
      <c r="H65" s="56"/>
    </row>
    <row r="66" spans="1:9">
      <c r="C66" s="68"/>
      <c r="D66" s="68"/>
      <c r="E66" s="68"/>
      <c r="F66" s="68"/>
      <c r="G66" s="68"/>
      <c r="H66" s="68"/>
    </row>
    <row r="67" spans="1:9">
      <c r="C67" s="62"/>
      <c r="D67" s="62"/>
      <c r="E67" s="62"/>
      <c r="F67" s="62"/>
      <c r="G67" s="62"/>
      <c r="H67" s="62"/>
    </row>
    <row r="68" spans="1:9">
      <c r="C68" s="62"/>
      <c r="D68" s="62"/>
      <c r="E68" s="62"/>
      <c r="F68" s="62"/>
      <c r="G68" s="62"/>
      <c r="H68" s="62"/>
    </row>
    <row r="69" spans="1:9">
      <c r="C69" s="63"/>
      <c r="D69" s="62"/>
      <c r="E69" s="63"/>
      <c r="F69" s="63"/>
      <c r="G69" s="63"/>
      <c r="H69" s="63"/>
    </row>
    <row r="70" spans="1:9">
      <c r="C70" s="52"/>
      <c r="D70" s="53"/>
      <c r="E70" s="52"/>
      <c r="F70" s="52"/>
      <c r="G70" s="53"/>
      <c r="H70" s="53"/>
    </row>
    <row r="71" spans="1:9" ht="15.75" customHeight="1">
      <c r="C71" s="52"/>
      <c r="D71" s="53"/>
      <c r="E71" s="54"/>
      <c r="F71" s="54"/>
      <c r="G71" s="55"/>
      <c r="H71" s="64"/>
    </row>
    <row r="72" spans="1:9">
      <c r="C72" s="52"/>
      <c r="D72" s="53"/>
      <c r="E72" s="54"/>
      <c r="F72" s="54"/>
      <c r="G72" s="55"/>
      <c r="H72" s="64"/>
    </row>
    <row r="73" spans="1:9">
      <c r="C73" s="52"/>
      <c r="D73" s="53"/>
      <c r="E73" s="54"/>
      <c r="F73" s="54"/>
      <c r="G73" s="55"/>
      <c r="H73" s="64"/>
    </row>
    <row r="74" spans="1:9">
      <c r="C74" s="52"/>
      <c r="D74" s="53"/>
      <c r="E74" s="54"/>
      <c r="F74" s="54"/>
      <c r="G74" s="55"/>
      <c r="H74" s="64"/>
    </row>
    <row r="75" spans="1:9" ht="15.75" hidden="1" customHeight="1">
      <c r="C75" s="52"/>
      <c r="D75" s="53"/>
      <c r="E75" s="54"/>
      <c r="F75" s="54"/>
      <c r="G75" s="55"/>
      <c r="H75" s="64"/>
    </row>
    <row r="76" spans="1:9" ht="15.75" hidden="1" customHeight="1">
      <c r="C76" s="52"/>
      <c r="D76" s="53"/>
      <c r="E76" s="54"/>
      <c r="F76" s="54"/>
      <c r="G76" s="55"/>
      <c r="H76" s="64"/>
    </row>
    <row r="77" spans="1:9">
      <c r="C77" s="91"/>
      <c r="D77" s="68"/>
      <c r="E77" s="91"/>
      <c r="F77" s="91"/>
      <c r="G77" s="61"/>
      <c r="H77" s="67"/>
    </row>
    <row r="78" spans="1:9" s="4" customFormat="1">
      <c r="A78" s="5"/>
      <c r="C78" s="91"/>
      <c r="D78" s="68"/>
      <c r="E78" s="91"/>
      <c r="F78" s="91"/>
      <c r="G78" s="61"/>
      <c r="H78" s="69"/>
      <c r="I78" s="5"/>
    </row>
    <row r="79" spans="1:9">
      <c r="C79" s="62"/>
      <c r="D79" s="62"/>
      <c r="E79" s="62"/>
      <c r="F79" s="62"/>
      <c r="G79" s="62"/>
      <c r="H79" s="62"/>
    </row>
    <row r="80" spans="1:9">
      <c r="C80" s="62"/>
      <c r="D80" s="62"/>
      <c r="E80" s="62"/>
      <c r="F80" s="62"/>
      <c r="G80" s="62"/>
      <c r="H80" s="62"/>
    </row>
    <row r="81" spans="2:8">
      <c r="C81" s="62"/>
      <c r="D81" s="62"/>
      <c r="E81" s="62"/>
      <c r="F81" s="62"/>
      <c r="G81" s="62"/>
      <c r="H81" s="62"/>
    </row>
    <row r="82" spans="2:8">
      <c r="B82" s="6" t="s">
        <v>6</v>
      </c>
      <c r="C82" s="63"/>
      <c r="D82" s="62"/>
      <c r="E82" s="63"/>
      <c r="F82" s="63"/>
      <c r="G82" s="63"/>
      <c r="H82" s="63"/>
    </row>
    <row r="83" spans="2:8">
      <c r="B83" s="11"/>
      <c r="C83" s="52"/>
      <c r="D83" s="53"/>
      <c r="E83" s="52"/>
      <c r="F83" s="52"/>
      <c r="G83" s="53"/>
      <c r="H83" s="53"/>
    </row>
    <row r="84" spans="2:8">
      <c r="B84" s="12"/>
      <c r="C84" s="52"/>
      <c r="D84" s="53"/>
      <c r="E84" s="54"/>
      <c r="F84" s="54"/>
      <c r="G84" s="55"/>
      <c r="H84" s="64"/>
    </row>
    <row r="85" spans="2:8">
      <c r="B85" s="12"/>
      <c r="C85" s="52"/>
      <c r="D85" s="53"/>
      <c r="E85" s="54"/>
      <c r="F85" s="54"/>
      <c r="G85" s="55"/>
      <c r="H85" s="64"/>
    </row>
    <row r="86" spans="2:8">
      <c r="B86" s="12"/>
      <c r="C86" s="52"/>
      <c r="D86" s="53"/>
      <c r="E86" s="54"/>
      <c r="F86" s="54"/>
      <c r="G86" s="55"/>
      <c r="H86" s="64"/>
    </row>
    <row r="87" spans="2:8">
      <c r="B87" s="12"/>
      <c r="C87" s="52"/>
      <c r="D87" s="53"/>
      <c r="E87" s="65"/>
      <c r="F87" s="54"/>
      <c r="G87" s="55"/>
      <c r="H87" s="66"/>
    </row>
    <row r="88" spans="2:8">
      <c r="B88" s="12"/>
      <c r="C88" s="52"/>
      <c r="D88" s="53"/>
      <c r="E88" s="54"/>
      <c r="F88" s="54"/>
      <c r="G88" s="55"/>
      <c r="H88" s="64"/>
    </row>
    <row r="89" spans="2:8">
      <c r="B89" s="13"/>
      <c r="C89" s="52"/>
      <c r="D89" s="53"/>
      <c r="E89" s="54"/>
      <c r="F89" s="54"/>
      <c r="G89" s="55"/>
      <c r="H89" s="56"/>
    </row>
    <row r="90" spans="2:8">
      <c r="C90" s="61"/>
      <c r="D90" s="61"/>
      <c r="E90" s="61"/>
      <c r="F90" s="61"/>
      <c r="G90" s="61"/>
      <c r="H90" s="61"/>
    </row>
    <row r="91" spans="2:8" ht="10.5" customHeight="1">
      <c r="C91" s="70"/>
      <c r="D91" s="70"/>
      <c r="E91" s="70"/>
      <c r="F91" s="70"/>
      <c r="G91" s="57"/>
      <c r="H91" s="71"/>
    </row>
    <row r="92" spans="2:8" ht="10.5" customHeight="1">
      <c r="C92" s="70"/>
      <c r="D92" s="70"/>
      <c r="E92" s="70"/>
      <c r="F92" s="70"/>
      <c r="G92" s="45"/>
      <c r="H92" s="71"/>
    </row>
    <row r="93" spans="2:8">
      <c r="C93" s="58"/>
      <c r="D93" s="59"/>
      <c r="E93" s="58"/>
      <c r="F93" s="58"/>
      <c r="G93" s="59"/>
      <c r="H93" s="59"/>
    </row>
    <row r="94" spans="2:8">
      <c r="C94" s="62"/>
      <c r="D94" s="62"/>
      <c r="E94" s="62"/>
      <c r="F94" s="62"/>
      <c r="G94" s="61"/>
      <c r="H94" s="61"/>
    </row>
    <row r="95" spans="2:8">
      <c r="C95" s="72"/>
      <c r="D95" s="72"/>
      <c r="E95" s="72"/>
      <c r="F95" s="72"/>
      <c r="G95" s="61"/>
      <c r="H95" s="61"/>
    </row>
    <row r="96" spans="2:8">
      <c r="C96" s="91"/>
      <c r="D96" s="62"/>
      <c r="E96" s="63"/>
      <c r="F96" s="63"/>
      <c r="G96" s="63"/>
      <c r="H96" s="63"/>
    </row>
    <row r="97" spans="2:29">
      <c r="C97" s="52"/>
      <c r="D97" s="53"/>
      <c r="E97" s="52"/>
      <c r="F97" s="52"/>
      <c r="G97" s="53"/>
      <c r="H97" s="53"/>
      <c r="K97" s="14"/>
    </row>
    <row r="98" spans="2:29" s="5" customFormat="1">
      <c r="B98" s="1"/>
      <c r="C98" s="52"/>
      <c r="D98" s="53"/>
      <c r="E98" s="54"/>
      <c r="F98" s="54"/>
      <c r="G98" s="55"/>
      <c r="H98" s="6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 s="5" customFormat="1">
      <c r="B99" s="1"/>
      <c r="C99" s="52"/>
      <c r="D99" s="53"/>
      <c r="E99" s="54"/>
      <c r="F99" s="54"/>
      <c r="G99" s="55"/>
      <c r="H99" s="6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 s="5" customFormat="1">
      <c r="B100" s="1"/>
      <c r="C100" s="52"/>
      <c r="D100" s="53"/>
      <c r="E100" s="54"/>
      <c r="F100" s="54"/>
      <c r="G100" s="55"/>
      <c r="H100" s="6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 s="5" customFormat="1">
      <c r="B101" s="1"/>
      <c r="C101" s="52"/>
      <c r="D101" s="53"/>
      <c r="E101" s="54"/>
      <c r="F101" s="54"/>
      <c r="G101" s="55"/>
      <c r="H101" s="6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 s="5" customFormat="1">
      <c r="B102" s="1"/>
      <c r="C102" s="52"/>
      <c r="D102" s="53"/>
      <c r="E102" s="54"/>
      <c r="F102" s="54"/>
      <c r="G102" s="55"/>
      <c r="H102" s="6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 s="5" customFormat="1">
      <c r="B103" s="1"/>
      <c r="C103" s="52"/>
      <c r="D103" s="53"/>
      <c r="E103" s="54"/>
      <c r="F103" s="54"/>
      <c r="G103" s="55"/>
      <c r="H103" s="6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 s="5" customFormat="1">
      <c r="B104" s="1"/>
      <c r="C104" s="52"/>
      <c r="D104" s="53"/>
      <c r="E104" s="54"/>
      <c r="F104" s="54"/>
      <c r="G104" s="55"/>
      <c r="H104" s="6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 s="5" customFormat="1">
      <c r="B105" s="1"/>
      <c r="C105" s="61"/>
      <c r="D105" s="61"/>
      <c r="E105" s="61"/>
      <c r="F105" s="61"/>
      <c r="G105" s="61"/>
      <c r="H105" s="69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 s="5" customFormat="1">
      <c r="B106" s="1"/>
      <c r="C106" s="61"/>
      <c r="D106" s="61"/>
      <c r="E106" s="61"/>
      <c r="F106" s="61"/>
      <c r="G106" s="61"/>
      <c r="H106" s="6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 s="5" customFormat="1">
      <c r="B107" s="1"/>
      <c r="C107" s="62"/>
      <c r="D107" s="62"/>
      <c r="E107" s="62"/>
      <c r="F107" s="62"/>
      <c r="G107" s="62"/>
      <c r="H107" s="6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 s="5" customFormat="1">
      <c r="B108" s="1"/>
      <c r="C108" s="62"/>
      <c r="D108" s="62"/>
      <c r="E108" s="62"/>
      <c r="F108" s="62"/>
      <c r="G108" s="62"/>
      <c r="H108" s="6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 s="5" customFormat="1">
      <c r="B109" s="1"/>
      <c r="C109" s="62"/>
      <c r="D109" s="62"/>
      <c r="E109" s="62"/>
      <c r="F109" s="62"/>
      <c r="G109" s="62"/>
      <c r="H109" s="6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 s="5" customFormat="1">
      <c r="B110" s="1"/>
      <c r="C110" s="63"/>
      <c r="D110" s="62"/>
      <c r="E110" s="63"/>
      <c r="F110" s="63"/>
      <c r="G110" s="63"/>
      <c r="H110" s="6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 s="5" customFormat="1">
      <c r="B111" s="1"/>
      <c r="C111" s="52"/>
      <c r="D111" s="53"/>
      <c r="E111" s="52"/>
      <c r="F111" s="52"/>
      <c r="G111" s="53"/>
      <c r="H111" s="5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 s="5" customFormat="1">
      <c r="B112" s="1"/>
      <c r="C112" s="52"/>
      <c r="D112" s="53"/>
      <c r="E112" s="54"/>
      <c r="F112" s="54"/>
      <c r="G112" s="55"/>
      <c r="H112" s="6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 s="5" customFormat="1">
      <c r="B113" s="1"/>
      <c r="C113" s="52"/>
      <c r="D113" s="53"/>
      <c r="E113" s="54"/>
      <c r="F113" s="54"/>
      <c r="G113" s="55"/>
      <c r="H113" s="6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 s="5" customFormat="1">
      <c r="B114" s="1"/>
      <c r="C114" s="52"/>
      <c r="D114" s="53"/>
      <c r="E114" s="54"/>
      <c r="F114" s="54"/>
      <c r="G114" s="55"/>
      <c r="H114" s="6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 s="5" customFormat="1">
      <c r="B115" s="1"/>
      <c r="C115" s="52"/>
      <c r="D115" s="53"/>
      <c r="E115" s="54"/>
      <c r="F115" s="54"/>
      <c r="G115" s="55"/>
      <c r="H115" s="6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 s="5" customFormat="1">
      <c r="B116" s="1"/>
      <c r="C116" s="52"/>
      <c r="D116" s="53"/>
      <c r="E116" s="54"/>
      <c r="F116" s="54"/>
      <c r="G116" s="55"/>
      <c r="H116" s="6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 s="5" customFormat="1">
      <c r="B117" s="1"/>
      <c r="C117" s="52"/>
      <c r="D117" s="53"/>
      <c r="E117" s="54"/>
      <c r="F117" s="54"/>
      <c r="G117" s="55"/>
      <c r="H117" s="6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 s="5" customFormat="1">
      <c r="B118" s="1"/>
      <c r="C118" s="53"/>
      <c r="D118" s="53"/>
      <c r="E118" s="53"/>
      <c r="F118" s="53"/>
      <c r="G118" s="55"/>
      <c r="H118" s="6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 s="5" customFormat="1">
      <c r="B119" s="1"/>
      <c r="C119" s="61"/>
      <c r="D119" s="61"/>
      <c r="E119" s="61"/>
      <c r="F119" s="61"/>
      <c r="G119" s="61"/>
      <c r="H119" s="6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 s="5" customFormat="1">
      <c r="B120" s="1"/>
      <c r="C120" s="62"/>
      <c r="D120" s="62"/>
      <c r="E120" s="62"/>
      <c r="F120" s="62"/>
      <c r="G120" s="62"/>
      <c r="H120" s="7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 s="5" customFormat="1">
      <c r="B121" s="1"/>
      <c r="C121" s="62"/>
      <c r="D121" s="62"/>
      <c r="E121" s="62"/>
      <c r="F121" s="62"/>
      <c r="G121" s="62"/>
      <c r="H121" s="6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 s="5" customFormat="1">
      <c r="B122" s="1"/>
      <c r="C122" s="63"/>
      <c r="D122" s="62"/>
      <c r="E122" s="63"/>
      <c r="F122" s="63"/>
      <c r="G122" s="63"/>
      <c r="H122" s="6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 s="5" customFormat="1">
      <c r="B123" s="1"/>
      <c r="C123" s="52"/>
      <c r="D123" s="53"/>
      <c r="E123" s="52"/>
      <c r="F123" s="52"/>
      <c r="G123" s="53"/>
      <c r="H123" s="5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 s="5" customFormat="1">
      <c r="B124" s="1"/>
      <c r="C124" s="52"/>
      <c r="D124" s="53"/>
      <c r="E124" s="54"/>
      <c r="F124" s="54"/>
      <c r="G124" s="55"/>
      <c r="H124" s="6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 s="5" customFormat="1">
      <c r="B125" s="1"/>
      <c r="C125" s="52"/>
      <c r="D125" s="53"/>
      <c r="E125" s="54"/>
      <c r="F125" s="54"/>
      <c r="G125" s="55"/>
      <c r="H125" s="6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 s="5" customFormat="1">
      <c r="B126" s="1"/>
      <c r="C126" s="52"/>
      <c r="D126" s="53"/>
      <c r="E126" s="54"/>
      <c r="F126" s="54"/>
      <c r="G126" s="55"/>
      <c r="H126" s="6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 s="5" customFormat="1">
      <c r="B127" s="1"/>
      <c r="C127" s="52"/>
      <c r="D127" s="53"/>
      <c r="E127" s="54"/>
      <c r="F127" s="54"/>
      <c r="G127" s="55"/>
      <c r="H127" s="6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 s="5" customFormat="1">
      <c r="B128" s="1"/>
      <c r="C128" s="52"/>
      <c r="D128" s="53"/>
      <c r="E128" s="54"/>
      <c r="F128" s="54"/>
      <c r="G128" s="55"/>
      <c r="H128" s="6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 s="5" customFormat="1">
      <c r="B129" s="1"/>
      <c r="C129" s="52"/>
      <c r="D129" s="53"/>
      <c r="E129" s="54"/>
      <c r="F129" s="54"/>
      <c r="G129" s="55"/>
      <c r="H129" s="6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 s="5" customFormat="1">
      <c r="B130" s="1"/>
      <c r="C130" s="52"/>
      <c r="D130" s="53"/>
      <c r="E130" s="54"/>
      <c r="F130" s="54"/>
      <c r="G130" s="55"/>
      <c r="H130" s="6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 s="5" customFormat="1">
      <c r="B131" s="1"/>
      <c r="C131" s="53"/>
      <c r="D131" s="53"/>
      <c r="E131" s="53"/>
      <c r="F131" s="53"/>
      <c r="G131" s="55"/>
      <c r="H131" s="5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 s="5" customFormat="1">
      <c r="B132" s="1"/>
      <c r="C132" s="61"/>
      <c r="D132" s="61"/>
      <c r="E132" s="61"/>
      <c r="F132" s="61"/>
      <c r="G132" s="61"/>
      <c r="H132" s="6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 s="5" customFormat="1">
      <c r="B133" s="1"/>
      <c r="C133" s="62"/>
      <c r="D133" s="62"/>
      <c r="E133" s="62"/>
      <c r="F133" s="62"/>
      <c r="G133" s="62"/>
      <c r="H133" s="6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 s="5" customFormat="1">
      <c r="B134" s="1"/>
      <c r="C134" s="62"/>
      <c r="D134" s="62"/>
      <c r="E134" s="62"/>
      <c r="F134" s="62"/>
      <c r="G134" s="62"/>
      <c r="H134" s="6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 s="5" customFormat="1">
      <c r="B135" s="1"/>
      <c r="C135" s="63"/>
      <c r="D135" s="62"/>
      <c r="E135" s="63"/>
      <c r="F135" s="63"/>
      <c r="G135" s="63"/>
      <c r="H135" s="6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 s="5" customFormat="1">
      <c r="B136" s="1"/>
      <c r="C136" s="52"/>
      <c r="D136" s="53"/>
      <c r="E136" s="52"/>
      <c r="F136" s="52"/>
      <c r="G136" s="53"/>
      <c r="H136" s="5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 s="5" customFormat="1">
      <c r="B137" s="1"/>
      <c r="C137" s="52"/>
      <c r="D137" s="53"/>
      <c r="E137" s="54"/>
      <c r="F137" s="54"/>
      <c r="G137" s="55"/>
      <c r="H137" s="6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 s="5" customFormat="1">
      <c r="B138" s="1"/>
      <c r="C138" s="52"/>
      <c r="D138" s="53"/>
      <c r="E138" s="54"/>
      <c r="F138" s="54"/>
      <c r="G138" s="55"/>
      <c r="H138" s="6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 s="5" customFormat="1">
      <c r="B139" s="1"/>
      <c r="C139" s="52"/>
      <c r="D139" s="53"/>
      <c r="E139" s="54"/>
      <c r="F139" s="54"/>
      <c r="G139" s="55"/>
      <c r="H139" s="6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 s="5" customFormat="1">
      <c r="B140" s="1"/>
      <c r="C140" s="52"/>
      <c r="D140" s="53"/>
      <c r="E140" s="54"/>
      <c r="F140" s="54"/>
      <c r="G140" s="55"/>
      <c r="H140" s="6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 s="5" customFormat="1">
      <c r="B141" s="1"/>
      <c r="C141" s="52"/>
      <c r="D141" s="53"/>
      <c r="E141" s="54"/>
      <c r="F141" s="54"/>
      <c r="G141" s="55"/>
      <c r="H141" s="6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 s="5" customFormat="1">
      <c r="B142" s="1"/>
      <c r="C142" s="52"/>
      <c r="D142" s="53"/>
      <c r="E142" s="54"/>
      <c r="F142" s="54"/>
      <c r="G142" s="55"/>
      <c r="H142" s="6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 s="5" customFormat="1">
      <c r="B143" s="1"/>
      <c r="C143" s="52"/>
      <c r="D143" s="53"/>
      <c r="E143" s="54"/>
      <c r="F143" s="54"/>
      <c r="G143" s="55"/>
      <c r="H143" s="6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 s="5" customFormat="1">
      <c r="B144" s="1"/>
      <c r="C144" s="91"/>
      <c r="D144" s="68"/>
      <c r="E144" s="91"/>
      <c r="F144" s="91"/>
      <c r="G144" s="61"/>
      <c r="H144" s="6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 s="5" customFormat="1">
      <c r="B145" s="1"/>
      <c r="C145" s="61"/>
      <c r="D145" s="61"/>
      <c r="E145" s="61"/>
      <c r="F145" s="61"/>
      <c r="G145" s="61"/>
      <c r="H145" s="6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 s="5" customFormat="1">
      <c r="B146" s="1"/>
      <c r="C146" s="62"/>
      <c r="D146" s="62"/>
      <c r="E146" s="62"/>
      <c r="F146" s="62"/>
      <c r="G146" s="62"/>
      <c r="H146" s="6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 s="5" customFormat="1">
      <c r="B147" s="1"/>
      <c r="C147" s="62"/>
      <c r="D147" s="62"/>
      <c r="E147" s="62"/>
      <c r="F147" s="62"/>
      <c r="G147" s="62"/>
      <c r="H147" s="6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 s="5" customFormat="1">
      <c r="B148" s="1"/>
      <c r="C148" s="62"/>
      <c r="D148" s="62"/>
      <c r="E148" s="62"/>
      <c r="F148" s="62"/>
      <c r="G148" s="62"/>
      <c r="H148" s="6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 s="5" customFormat="1">
      <c r="B149" s="1"/>
      <c r="C149" s="63"/>
      <c r="D149" s="62"/>
      <c r="E149" s="63"/>
      <c r="F149" s="63"/>
      <c r="G149" s="63"/>
      <c r="H149" s="6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 s="5" customFormat="1">
      <c r="B150" s="1"/>
      <c r="C150" s="52"/>
      <c r="D150" s="53"/>
      <c r="E150" s="52"/>
      <c r="F150" s="52"/>
      <c r="G150" s="53"/>
      <c r="H150" s="5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 s="5" customFormat="1">
      <c r="B151" s="1"/>
      <c r="C151" s="52"/>
      <c r="D151" s="53"/>
      <c r="E151" s="54"/>
      <c r="F151" s="54"/>
      <c r="G151" s="55"/>
      <c r="H151" s="6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 s="5" customFormat="1">
      <c r="B152" s="1"/>
      <c r="C152" s="52"/>
      <c r="D152" s="53"/>
      <c r="E152" s="54"/>
      <c r="F152" s="54"/>
      <c r="G152" s="55"/>
      <c r="H152" s="6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 s="5" customFormat="1">
      <c r="B153" s="1"/>
      <c r="C153" s="52"/>
      <c r="D153" s="53"/>
      <c r="E153" s="54"/>
      <c r="F153" s="54"/>
      <c r="G153" s="55"/>
      <c r="H153" s="6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 s="5" customFormat="1">
      <c r="B154" s="1"/>
      <c r="C154" s="52"/>
      <c r="D154" s="53"/>
      <c r="E154" s="54"/>
      <c r="F154" s="54"/>
      <c r="G154" s="55"/>
      <c r="H154" s="6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 s="5" customFormat="1">
      <c r="B155" s="1"/>
      <c r="C155" s="52"/>
      <c r="D155" s="53"/>
      <c r="E155" s="54"/>
      <c r="F155" s="54"/>
      <c r="G155" s="55"/>
      <c r="H155" s="6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 s="5" customFormat="1">
      <c r="B156" s="1"/>
      <c r="C156" s="52"/>
      <c r="D156" s="53"/>
      <c r="E156" s="54"/>
      <c r="F156" s="54"/>
      <c r="G156" s="55"/>
      <c r="H156" s="6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 s="5" customFormat="1">
      <c r="B157" s="1"/>
      <c r="C157" s="53"/>
      <c r="D157" s="53"/>
      <c r="E157" s="53"/>
      <c r="F157" s="53"/>
      <c r="G157" s="55"/>
      <c r="H157" s="5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 s="5" customFormat="1">
      <c r="B158" s="1"/>
      <c r="C158" s="61"/>
      <c r="D158" s="61"/>
      <c r="E158" s="61"/>
      <c r="F158" s="61"/>
      <c r="G158" s="61"/>
      <c r="H158" s="6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 s="5" customFormat="1">
      <c r="B159" s="1"/>
      <c r="C159" s="62"/>
      <c r="D159" s="62"/>
      <c r="E159" s="62"/>
      <c r="F159" s="62"/>
      <c r="G159" s="62"/>
      <c r="H159" s="6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 s="5" customFormat="1">
      <c r="B160" s="1"/>
      <c r="C160" s="62"/>
      <c r="D160" s="62"/>
      <c r="E160" s="62"/>
      <c r="F160" s="62"/>
      <c r="G160" s="62"/>
      <c r="H160" s="6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 s="5" customFormat="1">
      <c r="B161" s="1"/>
      <c r="C161" s="63"/>
      <c r="D161" s="62"/>
      <c r="E161" s="63"/>
      <c r="F161" s="63"/>
      <c r="G161" s="63"/>
      <c r="H161" s="6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 s="5" customFormat="1">
      <c r="B162" s="1"/>
      <c r="C162" s="52"/>
      <c r="D162" s="53"/>
      <c r="E162" s="52"/>
      <c r="F162" s="52"/>
      <c r="G162" s="53"/>
      <c r="H162" s="5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 s="5" customFormat="1">
      <c r="B163" s="1"/>
      <c r="C163" s="52"/>
      <c r="D163" s="53"/>
      <c r="E163" s="54"/>
      <c r="F163" s="54"/>
      <c r="G163" s="55"/>
      <c r="H163" s="6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 s="5" customFormat="1">
      <c r="B164" s="1"/>
      <c r="C164" s="52"/>
      <c r="D164" s="53"/>
      <c r="E164" s="54"/>
      <c r="F164" s="54"/>
      <c r="G164" s="55"/>
      <c r="H164" s="6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 s="5" customFormat="1">
      <c r="B165" s="1"/>
      <c r="C165" s="52"/>
      <c r="D165" s="53"/>
      <c r="E165" s="54"/>
      <c r="F165" s="54"/>
      <c r="G165" s="55"/>
      <c r="H165" s="6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 s="5" customFormat="1">
      <c r="B166" s="1"/>
      <c r="C166" s="52"/>
      <c r="D166" s="53"/>
      <c r="E166" s="54"/>
      <c r="F166" s="54"/>
      <c r="G166" s="55"/>
      <c r="H166" s="6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 s="5" customFormat="1">
      <c r="B167" s="1"/>
      <c r="C167" s="52"/>
      <c r="D167" s="53"/>
      <c r="E167" s="54"/>
      <c r="F167" s="54"/>
      <c r="G167" s="55"/>
      <c r="H167" s="6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 s="5" customFormat="1">
      <c r="B168" s="1"/>
      <c r="C168" s="53"/>
      <c r="D168" s="53"/>
      <c r="E168" s="53"/>
      <c r="F168" s="53"/>
      <c r="G168" s="55"/>
      <c r="H168" s="5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 s="5" customFormat="1">
      <c r="B169" s="1"/>
      <c r="C169" s="61"/>
      <c r="D169" s="61"/>
      <c r="E169" s="61"/>
      <c r="F169" s="61"/>
      <c r="G169" s="61"/>
      <c r="H169" s="6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 s="5" customFormat="1">
      <c r="B170" s="1"/>
      <c r="C170" s="62"/>
      <c r="D170" s="62"/>
      <c r="E170" s="62"/>
      <c r="F170" s="62"/>
      <c r="G170" s="62"/>
      <c r="H170" s="6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 s="5" customFormat="1">
      <c r="B171" s="1"/>
      <c r="C171" s="62"/>
      <c r="D171" s="62"/>
      <c r="E171" s="62"/>
      <c r="F171" s="62"/>
      <c r="G171" s="62"/>
      <c r="H171" s="6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 s="5" customFormat="1">
      <c r="B172" s="1"/>
      <c r="C172" s="63"/>
      <c r="D172" s="62"/>
      <c r="E172" s="63"/>
      <c r="F172" s="63"/>
      <c r="G172" s="63"/>
      <c r="H172" s="6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 s="5" customFormat="1">
      <c r="B173" s="1"/>
      <c r="C173" s="52"/>
      <c r="D173" s="53"/>
      <c r="E173" s="52"/>
      <c r="F173" s="52"/>
      <c r="G173" s="53"/>
      <c r="H173" s="5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 s="5" customFormat="1">
      <c r="B174" s="1"/>
      <c r="C174" s="52"/>
      <c r="D174" s="53"/>
      <c r="E174" s="54"/>
      <c r="F174" s="54"/>
      <c r="G174" s="55"/>
      <c r="H174" s="6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 s="5" customFormat="1">
      <c r="B175" s="1"/>
      <c r="C175" s="52"/>
      <c r="D175" s="53"/>
      <c r="E175" s="54"/>
      <c r="F175" s="54"/>
      <c r="G175" s="55"/>
      <c r="H175" s="6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 s="5" customFormat="1">
      <c r="B176" s="1"/>
      <c r="C176" s="52"/>
      <c r="D176" s="53"/>
      <c r="E176" s="54"/>
      <c r="F176" s="54"/>
      <c r="G176" s="55"/>
      <c r="H176" s="6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 s="5" customFormat="1">
      <c r="B177" s="1"/>
      <c r="C177" s="52"/>
      <c r="D177" s="53"/>
      <c r="E177" s="54"/>
      <c r="F177" s="54"/>
      <c r="G177" s="55"/>
      <c r="H177" s="6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 s="5" customFormat="1">
      <c r="B178" s="1"/>
      <c r="C178" s="52"/>
      <c r="D178" s="53"/>
      <c r="E178" s="54"/>
      <c r="F178" s="54"/>
      <c r="G178" s="55"/>
      <c r="H178" s="6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 s="5" customFormat="1">
      <c r="B179" s="1"/>
      <c r="C179" s="52"/>
      <c r="D179" s="53"/>
      <c r="E179" s="54"/>
      <c r="F179" s="54"/>
      <c r="G179" s="55"/>
      <c r="H179" s="6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 s="5" customFormat="1">
      <c r="B180" s="1"/>
      <c r="C180" s="61"/>
      <c r="D180" s="61"/>
      <c r="E180" s="61"/>
      <c r="F180" s="61"/>
      <c r="G180" s="61"/>
      <c r="H180" s="6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 s="5" customFormat="1">
      <c r="B181" s="1"/>
      <c r="C181" s="61"/>
      <c r="D181" s="61"/>
      <c r="E181" s="61"/>
      <c r="F181" s="61"/>
      <c r="G181" s="61"/>
      <c r="H181" s="6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 s="5" customFormat="1" ht="10.5" customHeight="1">
      <c r="B182" s="1"/>
      <c r="C182" s="132"/>
      <c r="D182" s="132"/>
      <c r="E182" s="132"/>
      <c r="F182" s="132"/>
      <c r="G182" s="57"/>
      <c r="H182" s="13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 s="5" customFormat="1" ht="10.5" customHeight="1">
      <c r="B183" s="1"/>
      <c r="C183" s="132"/>
      <c r="D183" s="132"/>
      <c r="E183" s="132"/>
      <c r="F183" s="132"/>
      <c r="G183" s="45"/>
      <c r="H183" s="13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 s="5" customFormat="1" ht="10.5" customHeight="1">
      <c r="B184" s="1"/>
      <c r="C184" s="134"/>
      <c r="D184" s="134"/>
      <c r="E184" s="134"/>
      <c r="F184" s="134"/>
      <c r="G184" s="134"/>
      <c r="H184" s="13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 s="5" customFormat="1" ht="10.5" customHeight="1">
      <c r="B185" s="1"/>
      <c r="C185" s="134"/>
      <c r="D185" s="134"/>
      <c r="E185" s="134"/>
      <c r="F185" s="134"/>
      <c r="G185" s="134"/>
      <c r="H185" s="13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 s="5" customFormat="1" ht="10.5" customHeight="1">
      <c r="B186" s="1"/>
      <c r="C186" s="134"/>
      <c r="D186" s="134"/>
      <c r="E186" s="134"/>
      <c r="F186" s="134"/>
      <c r="G186" s="134"/>
      <c r="H186" s="13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 s="5" customFormat="1" ht="10.5" customHeight="1">
      <c r="B187" s="1"/>
      <c r="C187" s="134"/>
      <c r="D187" s="134"/>
      <c r="E187" s="134"/>
      <c r="F187" s="134"/>
      <c r="G187" s="134"/>
      <c r="H187" s="13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 s="5" customFormat="1" ht="10.5" customHeight="1">
      <c r="B188" s="1"/>
      <c r="C188" s="134"/>
      <c r="D188" s="134"/>
      <c r="E188" s="134"/>
      <c r="F188" s="134"/>
      <c r="G188" s="134"/>
      <c r="H188" s="13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 s="5" customFormat="1" ht="10.5" customHeight="1">
      <c r="B189" s="1"/>
      <c r="C189" s="134"/>
      <c r="D189" s="134"/>
      <c r="E189" s="134"/>
      <c r="F189" s="134"/>
      <c r="G189" s="134"/>
      <c r="H189" s="13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 s="5" customFormat="1" ht="10.5" customHeight="1">
      <c r="B190" s="1"/>
      <c r="C190" s="132"/>
      <c r="D190" s="132"/>
      <c r="E190" s="132"/>
      <c r="F190" s="132"/>
      <c r="G190" s="57"/>
      <c r="H190" s="13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 s="5" customFormat="1" ht="10.5" customHeight="1">
      <c r="B191" s="1"/>
      <c r="C191" s="132"/>
      <c r="D191" s="132"/>
      <c r="E191" s="132"/>
      <c r="F191" s="132"/>
      <c r="G191" s="45"/>
      <c r="H191" s="13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 s="5" customFormat="1" ht="10.5" customHeight="1">
      <c r="B192" s="1"/>
      <c r="C192" s="132"/>
      <c r="D192" s="132"/>
      <c r="E192" s="132"/>
      <c r="F192" s="132"/>
      <c r="G192" s="57"/>
      <c r="H192" s="13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 s="5" customFormat="1" ht="10.5" customHeight="1">
      <c r="B193" s="1"/>
      <c r="C193" s="132"/>
      <c r="D193" s="132"/>
      <c r="E193" s="132"/>
      <c r="F193" s="132"/>
      <c r="G193" s="45"/>
      <c r="H193" s="13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 s="5" customFormat="1">
      <c r="B194" s="1"/>
      <c r="C194" s="132"/>
      <c r="D194" s="132"/>
      <c r="E194" s="132"/>
      <c r="F194" s="132"/>
      <c r="G194" s="1"/>
      <c r="H194" s="13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 s="5" customFormat="1">
      <c r="B195" s="1"/>
      <c r="C195" s="132"/>
      <c r="D195" s="132"/>
      <c r="E195" s="132"/>
      <c r="F195" s="132"/>
      <c r="G195" s="1"/>
      <c r="H195" s="13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 s="5" customFormat="1">
      <c r="B196" s="1"/>
      <c r="C196" s="132"/>
      <c r="D196" s="132"/>
      <c r="E196" s="132"/>
      <c r="F196" s="132"/>
      <c r="G196" s="1"/>
      <c r="H196" s="13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 s="5" customFormat="1">
      <c r="B197" s="1"/>
      <c r="C197" s="132"/>
      <c r="D197" s="132"/>
      <c r="E197" s="132"/>
      <c r="F197" s="132"/>
      <c r="G197" s="1"/>
      <c r="H197" s="13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 s="5" customFormat="1">
      <c r="B198" s="1"/>
      <c r="C198" s="132"/>
      <c r="D198" s="132"/>
      <c r="E198" s="132"/>
      <c r="F198" s="132"/>
      <c r="G198" s="1"/>
      <c r="H198" s="13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 s="5" customFormat="1">
      <c r="B199" s="1"/>
      <c r="C199" s="132"/>
      <c r="D199" s="132"/>
      <c r="E199" s="132"/>
      <c r="F199" s="132"/>
      <c r="G199" s="1"/>
      <c r="H199" s="13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1" spans="2:29" s="5" customFormat="1">
      <c r="B201" s="1"/>
      <c r="C201" s="134"/>
      <c r="D201" s="134"/>
      <c r="E201" s="134"/>
      <c r="F201" s="134"/>
      <c r="G201" s="134"/>
      <c r="H201" s="13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 s="5" customFormat="1">
      <c r="B202" s="1"/>
      <c r="C202" s="134"/>
      <c r="D202" s="134"/>
      <c r="E202" s="134"/>
      <c r="F202" s="134"/>
      <c r="G202" s="134"/>
      <c r="H202" s="13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 s="5" customFormat="1">
      <c r="B203" s="1"/>
      <c r="C203" s="132"/>
      <c r="D203" s="132"/>
      <c r="E203" s="132"/>
      <c r="F203" s="132"/>
      <c r="G203" s="57"/>
      <c r="H203" s="13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 s="5" customFormat="1">
      <c r="B204" s="1"/>
      <c r="C204" s="132"/>
      <c r="D204" s="132"/>
      <c r="E204" s="132"/>
      <c r="F204" s="132"/>
      <c r="G204" s="45"/>
      <c r="H204" s="13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 s="5" customFormat="1">
      <c r="B205" s="1"/>
      <c r="C205" s="132"/>
      <c r="D205" s="132"/>
      <c r="E205" s="132"/>
      <c r="F205" s="132"/>
      <c r="G205" s="57"/>
      <c r="H205" s="13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 s="5" customFormat="1">
      <c r="B206" s="1"/>
      <c r="C206" s="132"/>
      <c r="D206" s="132"/>
      <c r="E206" s="132"/>
      <c r="F206" s="132"/>
      <c r="G206" s="45"/>
      <c r="H206" s="13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 s="5" customFormat="1">
      <c r="B207" s="1"/>
      <c r="C207" s="132"/>
      <c r="D207" s="132"/>
      <c r="E207" s="132"/>
      <c r="F207" s="132"/>
      <c r="G207" s="1"/>
      <c r="H207" s="13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 s="5" customFormat="1">
      <c r="B208" s="1"/>
      <c r="C208" s="132"/>
      <c r="D208" s="132"/>
      <c r="E208" s="132"/>
      <c r="F208" s="132"/>
      <c r="G208" s="1"/>
      <c r="H208" s="13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 s="5" customFormat="1">
      <c r="B209" s="1"/>
      <c r="C209" s="132"/>
      <c r="D209" s="132"/>
      <c r="E209" s="132"/>
      <c r="F209" s="132"/>
      <c r="G209" s="1"/>
      <c r="H209" s="13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 s="5" customFormat="1">
      <c r="B210" s="1"/>
      <c r="C210" s="132"/>
      <c r="D210" s="132"/>
      <c r="E210" s="132"/>
      <c r="F210" s="132"/>
      <c r="G210" s="1"/>
      <c r="H210" s="13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 s="5" customFormat="1">
      <c r="B211" s="1"/>
      <c r="C211" s="132"/>
      <c r="D211" s="132"/>
      <c r="E211" s="132"/>
      <c r="F211" s="132"/>
      <c r="G211" s="1"/>
      <c r="H211" s="13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 s="5" customFormat="1">
      <c r="B212" s="1"/>
      <c r="C212" s="132"/>
      <c r="D212" s="132"/>
      <c r="E212" s="132"/>
      <c r="F212" s="132"/>
      <c r="G212" s="1"/>
      <c r="H212" s="13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5" spans="2:29" s="5" customFormat="1">
      <c r="B215" s="1"/>
      <c r="C215" s="135"/>
      <c r="D215" s="135"/>
      <c r="E215" s="135"/>
      <c r="F215" s="135"/>
      <c r="G215" s="135"/>
      <c r="H215" s="135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 s="5" customFormat="1">
      <c r="B216" s="1"/>
      <c r="C216" s="136"/>
      <c r="D216" s="136"/>
      <c r="E216" s="136"/>
      <c r="F216" s="136"/>
      <c r="G216" s="62"/>
      <c r="H216" s="6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 s="5" customFormat="1">
      <c r="B217" s="1"/>
      <c r="C217" s="136"/>
      <c r="D217" s="136"/>
      <c r="E217" s="136"/>
      <c r="F217" s="136"/>
      <c r="G217" s="62"/>
      <c r="H217" s="6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 s="5" customFormat="1">
      <c r="B218" s="1"/>
      <c r="C218" s="63"/>
      <c r="D218" s="62"/>
      <c r="E218" s="63"/>
      <c r="F218" s="63"/>
      <c r="G218" s="63"/>
      <c r="H218" s="6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 s="5" customFormat="1">
      <c r="B219" s="1"/>
      <c r="C219" s="52"/>
      <c r="D219" s="53"/>
      <c r="E219" s="52"/>
      <c r="F219" s="52"/>
      <c r="G219" s="53"/>
      <c r="H219" s="5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 s="5" customFormat="1">
      <c r="B220" s="1"/>
      <c r="C220" s="52"/>
      <c r="D220" s="53"/>
      <c r="E220" s="54"/>
      <c r="F220" s="54"/>
      <c r="G220" s="55"/>
      <c r="H220" s="6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2:29" s="5" customFormat="1">
      <c r="B221" s="1"/>
      <c r="C221" s="52"/>
      <c r="D221" s="53"/>
      <c r="E221" s="54"/>
      <c r="F221" s="54"/>
      <c r="G221" s="55"/>
      <c r="H221" s="6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2:29" s="5" customFormat="1">
      <c r="B222" s="1"/>
      <c r="C222" s="52"/>
      <c r="D222" s="53"/>
      <c r="E222" s="54"/>
      <c r="F222" s="54"/>
      <c r="G222" s="55"/>
      <c r="H222" s="6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2:29" s="5" customFormat="1">
      <c r="B223" s="1"/>
      <c r="C223" s="52"/>
      <c r="D223" s="53"/>
      <c r="E223" s="54"/>
      <c r="F223" s="54"/>
      <c r="G223" s="55"/>
      <c r="H223" s="6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2:29" s="5" customFormat="1">
      <c r="B224" s="1"/>
      <c r="C224" s="52"/>
      <c r="D224" s="53"/>
      <c r="E224" s="54"/>
      <c r="F224" s="54"/>
      <c r="G224" s="55"/>
      <c r="H224" s="6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2:29" s="5" customFormat="1">
      <c r="B225" s="1"/>
      <c r="C225" s="52"/>
      <c r="D225" s="53"/>
      <c r="E225" s="54"/>
      <c r="F225" s="54"/>
      <c r="G225" s="55"/>
      <c r="H225" s="6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2:29" s="5" customFormat="1">
      <c r="B226" s="1"/>
      <c r="C226" s="52"/>
      <c r="D226" s="53"/>
      <c r="E226" s="54"/>
      <c r="F226" s="54"/>
      <c r="G226" s="55"/>
      <c r="H226" s="6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2:29" s="5" customFormat="1">
      <c r="B227" s="1"/>
      <c r="C227" s="52"/>
      <c r="D227" s="53"/>
      <c r="E227" s="54"/>
      <c r="F227" s="54"/>
      <c r="G227" s="55"/>
      <c r="H227" s="6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2:29" s="5" customFormat="1">
      <c r="B228" s="1"/>
      <c r="C228" s="52"/>
      <c r="D228" s="53"/>
      <c r="E228" s="54"/>
      <c r="F228" s="54"/>
      <c r="G228" s="55"/>
      <c r="H228" s="6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2:29" s="5" customFormat="1">
      <c r="B229" s="1"/>
      <c r="C229" s="52"/>
      <c r="D229" s="53"/>
      <c r="E229" s="54"/>
      <c r="F229" s="54"/>
      <c r="G229" s="55"/>
      <c r="H229" s="6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2:29" s="5" customFormat="1">
      <c r="B230" s="1"/>
      <c r="C230" s="52"/>
      <c r="D230" s="53"/>
      <c r="E230" s="54"/>
      <c r="F230" s="54"/>
      <c r="G230" s="55"/>
      <c r="H230" s="6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2:29" s="5" customFormat="1">
      <c r="B231" s="1"/>
      <c r="C231" s="135"/>
      <c r="D231" s="135"/>
      <c r="E231" s="135"/>
      <c r="F231" s="135"/>
      <c r="G231" s="61"/>
      <c r="H231" s="6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2:29" s="5" customFormat="1">
      <c r="B232" s="1"/>
      <c r="C232" s="135"/>
      <c r="D232" s="135"/>
      <c r="E232" s="135"/>
      <c r="F232" s="135"/>
      <c r="G232" s="135"/>
      <c r="H232" s="135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2:29" s="5" customFormat="1">
      <c r="B233" s="1"/>
      <c r="C233" s="44"/>
      <c r="D233" s="44"/>
      <c r="E233" s="44"/>
      <c r="F233" s="44"/>
      <c r="G233" s="57"/>
      <c r="H233" s="4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2:29" s="5" customFormat="1">
      <c r="B234" s="1"/>
      <c r="C234" s="44"/>
      <c r="D234" s="44"/>
      <c r="E234" s="44"/>
      <c r="F234" s="44"/>
      <c r="G234" s="45"/>
      <c r="H234" s="4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</sheetData>
  <mergeCells count="54">
    <mergeCell ref="C217:F217"/>
    <mergeCell ref="C231:F231"/>
    <mergeCell ref="C232:H232"/>
    <mergeCell ref="C13:H13"/>
    <mergeCell ref="C16:G16"/>
    <mergeCell ref="C17:H17"/>
    <mergeCell ref="C20:G20"/>
    <mergeCell ref="C25:H25"/>
    <mergeCell ref="C30:G30"/>
    <mergeCell ref="C21:H21"/>
    <mergeCell ref="C209:F210"/>
    <mergeCell ref="H209:H210"/>
    <mergeCell ref="C211:F212"/>
    <mergeCell ref="H211:H212"/>
    <mergeCell ref="C215:H215"/>
    <mergeCell ref="C216:F216"/>
    <mergeCell ref="C207:F208"/>
    <mergeCell ref="H207:H208"/>
    <mergeCell ref="C194:F195"/>
    <mergeCell ref="H194:H195"/>
    <mergeCell ref="C196:F197"/>
    <mergeCell ref="H196:H197"/>
    <mergeCell ref="C198:F199"/>
    <mergeCell ref="H198:H199"/>
    <mergeCell ref="C201:H202"/>
    <mergeCell ref="C203:F204"/>
    <mergeCell ref="H203:H204"/>
    <mergeCell ref="C205:F206"/>
    <mergeCell ref="H205:H206"/>
    <mergeCell ref="C184:H187"/>
    <mergeCell ref="C188:H189"/>
    <mergeCell ref="C190:F191"/>
    <mergeCell ref="H190:H191"/>
    <mergeCell ref="C192:F193"/>
    <mergeCell ref="H192:H193"/>
    <mergeCell ref="C182:F183"/>
    <mergeCell ref="H182:H183"/>
    <mergeCell ref="C37:H37"/>
    <mergeCell ref="C40:G40"/>
    <mergeCell ref="C41:H41"/>
    <mergeCell ref="C44:G44"/>
    <mergeCell ref="C45:H45"/>
    <mergeCell ref="C49:G49"/>
    <mergeCell ref="C50:H50"/>
    <mergeCell ref="C52:G52"/>
    <mergeCell ref="C53:H53"/>
    <mergeCell ref="C55:G55"/>
    <mergeCell ref="C36:G36"/>
    <mergeCell ref="C24:G24"/>
    <mergeCell ref="C2:H2"/>
    <mergeCell ref="C3:D3"/>
    <mergeCell ref="C4:H4"/>
    <mergeCell ref="C12:G12"/>
    <mergeCell ref="C31:H31"/>
  </mergeCells>
  <pageMargins left="0.7" right="0.7" top="0.75" bottom="0.75" header="0.3" footer="0.3"/>
  <pageSetup scale="73" orientation="portrait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218"/>
  <sheetViews>
    <sheetView topLeftCell="A23" zoomScale="70" zoomScaleNormal="70" zoomScaleSheetLayoutView="85" workbookViewId="0">
      <selection activeCell="D42" sqref="D42"/>
    </sheetView>
  </sheetViews>
  <sheetFormatPr baseColWidth="10" defaultColWidth="11.42578125" defaultRowHeight="15.75"/>
  <cols>
    <col min="1" max="1" width="2.85546875" style="5" customWidth="1"/>
    <col min="2" max="2" width="0" style="1" hidden="1" customWidth="1"/>
    <col min="3" max="3" width="8.140625" style="3" customWidth="1"/>
    <col min="4" max="4" width="105.7109375" style="2" customWidth="1"/>
    <col min="5" max="6" width="20.7109375" style="3" customWidth="1"/>
    <col min="7" max="8" width="20.7109375" style="1" customWidth="1"/>
    <col min="9" max="9" width="8.85546875" style="5" customWidth="1"/>
    <col min="10" max="10" width="11.42578125" style="1"/>
    <col min="11" max="11" width="16" style="1" bestFit="1" customWidth="1"/>
    <col min="12" max="12" width="22.85546875" style="1" customWidth="1"/>
    <col min="13" max="13" width="12.140625" style="1" customWidth="1"/>
    <col min="14" max="14" width="11.28515625" style="1" customWidth="1"/>
    <col min="15" max="15" width="30.5703125" style="1" customWidth="1"/>
    <col min="16" max="16384" width="11.42578125" style="1"/>
  </cols>
  <sheetData>
    <row r="1" spans="1:9" s="5" customFormat="1">
      <c r="C1" s="15"/>
      <c r="D1" s="16"/>
      <c r="E1" s="15"/>
      <c r="F1" s="15"/>
    </row>
    <row r="2" spans="1:9" ht="25.5" customHeight="1">
      <c r="C2" s="126" t="s">
        <v>53</v>
      </c>
      <c r="D2" s="127"/>
      <c r="E2" s="127"/>
      <c r="F2" s="127"/>
      <c r="G2" s="127"/>
      <c r="H2" s="128"/>
    </row>
    <row r="3" spans="1:9" ht="25.5" customHeight="1">
      <c r="C3" s="147" t="s">
        <v>25</v>
      </c>
      <c r="D3" s="148"/>
      <c r="E3" s="88" t="s">
        <v>7</v>
      </c>
      <c r="F3" s="88" t="s">
        <v>6</v>
      </c>
      <c r="G3" s="89" t="s">
        <v>8</v>
      </c>
      <c r="H3" s="88" t="s">
        <v>19</v>
      </c>
    </row>
    <row r="4" spans="1:9" s="77" customFormat="1" ht="20.100000000000001" customHeight="1">
      <c r="A4" s="76"/>
      <c r="B4" s="78" t="s">
        <v>6</v>
      </c>
      <c r="C4" s="137" t="s">
        <v>12</v>
      </c>
      <c r="D4" s="138"/>
      <c r="E4" s="138"/>
      <c r="F4" s="138"/>
      <c r="G4" s="138"/>
      <c r="H4" s="139"/>
      <c r="I4" s="76"/>
    </row>
    <row r="5" spans="1:9" ht="20.100000000000001" customHeight="1">
      <c r="B5" s="12"/>
      <c r="C5" s="75">
        <v>1</v>
      </c>
      <c r="D5" s="47" t="s">
        <v>14</v>
      </c>
      <c r="E5" s="48"/>
      <c r="F5" s="46" t="s">
        <v>10</v>
      </c>
      <c r="G5" s="87">
        <v>0</v>
      </c>
      <c r="H5" s="74">
        <f>E5*G5</f>
        <v>0</v>
      </c>
    </row>
    <row r="6" spans="1:9" ht="20.100000000000001" customHeight="1">
      <c r="B6" s="12"/>
      <c r="C6" s="75">
        <v>2</v>
      </c>
      <c r="D6" s="47" t="s">
        <v>13</v>
      </c>
      <c r="E6" s="48">
        <v>40.4</v>
      </c>
      <c r="F6" s="46" t="s">
        <v>22</v>
      </c>
      <c r="G6" s="87"/>
      <c r="H6" s="74">
        <f>E6*G6</f>
        <v>0</v>
      </c>
    </row>
    <row r="7" spans="1:9" ht="20.100000000000001" customHeight="1">
      <c r="B7" s="12"/>
      <c r="C7" s="149"/>
      <c r="D7" s="149"/>
      <c r="E7" s="149"/>
      <c r="F7" s="149"/>
      <c r="G7" s="149"/>
      <c r="H7" s="86">
        <f>SUM(H5:H6)</f>
        <v>0</v>
      </c>
    </row>
    <row r="8" spans="1:9" ht="20.100000000000001" customHeight="1">
      <c r="B8" s="12"/>
      <c r="C8" s="137" t="s">
        <v>54</v>
      </c>
      <c r="D8" s="138"/>
      <c r="E8" s="138"/>
      <c r="F8" s="138"/>
      <c r="G8" s="138"/>
      <c r="H8" s="139"/>
    </row>
    <row r="9" spans="1:9" ht="20.100000000000001" customHeight="1">
      <c r="B9" s="12"/>
      <c r="C9" s="75">
        <v>1</v>
      </c>
      <c r="D9" s="47" t="s">
        <v>262</v>
      </c>
      <c r="E9" s="48">
        <v>120</v>
      </c>
      <c r="F9" s="46" t="s">
        <v>17</v>
      </c>
      <c r="G9" s="87"/>
      <c r="H9" s="74">
        <f>E9*G9</f>
        <v>0</v>
      </c>
    </row>
    <row r="10" spans="1:9" ht="20.100000000000001" customHeight="1">
      <c r="B10" s="12"/>
      <c r="C10" s="75">
        <v>2</v>
      </c>
      <c r="D10" s="47" t="s">
        <v>263</v>
      </c>
      <c r="E10" s="48">
        <v>32</v>
      </c>
      <c r="F10" s="46" t="s">
        <v>10</v>
      </c>
      <c r="G10" s="87"/>
      <c r="H10" s="74">
        <f>E10*G10</f>
        <v>0</v>
      </c>
    </row>
    <row r="11" spans="1:9" ht="20.100000000000001" customHeight="1">
      <c r="B11" s="12"/>
      <c r="C11" s="140" t="s">
        <v>32</v>
      </c>
      <c r="D11" s="140"/>
      <c r="E11" s="140"/>
      <c r="F11" s="140"/>
      <c r="G11" s="140"/>
      <c r="H11" s="86">
        <f>SUM(H9:H10)</f>
        <v>0</v>
      </c>
    </row>
    <row r="12" spans="1:9" ht="20.100000000000001" customHeight="1">
      <c r="B12" s="12"/>
      <c r="C12" s="137" t="s">
        <v>16</v>
      </c>
      <c r="D12" s="138"/>
      <c r="E12" s="138"/>
      <c r="F12" s="138"/>
      <c r="G12" s="138"/>
      <c r="H12" s="139"/>
    </row>
    <row r="13" spans="1:9" ht="20.100000000000001" customHeight="1">
      <c r="B13" s="12"/>
      <c r="C13" s="75">
        <v>1</v>
      </c>
      <c r="D13" s="49" t="s">
        <v>264</v>
      </c>
      <c r="E13" s="48">
        <v>17.5</v>
      </c>
      <c r="F13" s="46" t="s">
        <v>17</v>
      </c>
      <c r="G13" s="87"/>
      <c r="H13" s="74">
        <f>E13*G13</f>
        <v>0</v>
      </c>
    </row>
    <row r="14" spans="1:9" ht="20.100000000000001" customHeight="1">
      <c r="B14" s="12"/>
      <c r="C14" s="75">
        <v>2</v>
      </c>
      <c r="D14" s="47" t="s">
        <v>55</v>
      </c>
      <c r="E14" s="48">
        <v>32</v>
      </c>
      <c r="F14" s="46" t="s">
        <v>10</v>
      </c>
      <c r="G14" s="87"/>
      <c r="H14" s="74">
        <f t="shared" ref="H14:H16" si="0">E14*G14</f>
        <v>0</v>
      </c>
    </row>
    <row r="15" spans="1:9" ht="20.100000000000001" customHeight="1">
      <c r="B15" s="12"/>
      <c r="C15" s="75">
        <v>3</v>
      </c>
      <c r="D15" s="47" t="s">
        <v>265</v>
      </c>
      <c r="E15" s="48">
        <v>32</v>
      </c>
      <c r="F15" s="46" t="s">
        <v>10</v>
      </c>
      <c r="G15" s="87"/>
      <c r="H15" s="74">
        <f t="shared" si="0"/>
        <v>0</v>
      </c>
    </row>
    <row r="16" spans="1:9" ht="31.5" customHeight="1">
      <c r="B16" s="12"/>
      <c r="C16" s="75">
        <v>4</v>
      </c>
      <c r="D16" s="49" t="s">
        <v>227</v>
      </c>
      <c r="E16" s="48">
        <v>7.4</v>
      </c>
      <c r="F16" s="46" t="s">
        <v>22</v>
      </c>
      <c r="G16" s="87"/>
      <c r="H16" s="74">
        <f t="shared" si="0"/>
        <v>0</v>
      </c>
    </row>
    <row r="17" spans="1:9" ht="20.100000000000001" customHeight="1">
      <c r="B17" s="12"/>
      <c r="C17" s="75">
        <v>5</v>
      </c>
      <c r="D17" s="49" t="s">
        <v>266</v>
      </c>
      <c r="E17" s="48">
        <v>91.2</v>
      </c>
      <c r="F17" s="46" t="s">
        <v>22</v>
      </c>
      <c r="G17" s="87"/>
      <c r="H17" s="74">
        <f t="shared" ref="H17" si="1">E17*G17</f>
        <v>0</v>
      </c>
    </row>
    <row r="18" spans="1:9" ht="20.100000000000001" customHeight="1">
      <c r="B18" s="12"/>
      <c r="C18" s="140" t="s">
        <v>32</v>
      </c>
      <c r="D18" s="140"/>
      <c r="E18" s="140"/>
      <c r="F18" s="140"/>
      <c r="G18" s="140"/>
      <c r="H18" s="86">
        <f>SUM(H13:H17)</f>
        <v>0</v>
      </c>
    </row>
    <row r="19" spans="1:9" ht="20.100000000000001" customHeight="1">
      <c r="B19" s="12"/>
      <c r="C19" s="137" t="s">
        <v>50</v>
      </c>
      <c r="D19" s="138"/>
      <c r="E19" s="138"/>
      <c r="F19" s="138"/>
      <c r="G19" s="138"/>
      <c r="H19" s="139"/>
    </row>
    <row r="20" spans="1:9" ht="31.5" customHeight="1">
      <c r="B20" s="12"/>
      <c r="C20" s="75">
        <v>1</v>
      </c>
      <c r="D20" s="49" t="s">
        <v>267</v>
      </c>
      <c r="E20" s="46">
        <v>15.6</v>
      </c>
      <c r="F20" s="46" t="s">
        <v>22</v>
      </c>
      <c r="G20" s="87"/>
      <c r="H20" s="74">
        <f t="shared" ref="H20:H21" si="2">E20*G20</f>
        <v>0</v>
      </c>
    </row>
    <row r="21" spans="1:9" ht="31.5" customHeight="1">
      <c r="B21" s="12"/>
      <c r="C21" s="75">
        <v>2</v>
      </c>
      <c r="D21" s="49" t="s">
        <v>268</v>
      </c>
      <c r="E21" s="46">
        <v>32</v>
      </c>
      <c r="F21" s="46" t="s">
        <v>22</v>
      </c>
      <c r="G21" s="87"/>
      <c r="H21" s="74">
        <f t="shared" si="2"/>
        <v>0</v>
      </c>
    </row>
    <row r="22" spans="1:9" ht="31.5" customHeight="1">
      <c r="B22" s="12"/>
      <c r="C22" s="75">
        <v>3</v>
      </c>
      <c r="D22" s="49" t="s">
        <v>269</v>
      </c>
      <c r="E22" s="46">
        <v>4</v>
      </c>
      <c r="F22" s="46" t="s">
        <v>22</v>
      </c>
      <c r="G22" s="87"/>
      <c r="H22" s="74">
        <f t="shared" ref="H22" si="3">E22*G22</f>
        <v>0</v>
      </c>
    </row>
    <row r="23" spans="1:9" ht="20.100000000000001" customHeight="1">
      <c r="B23" s="12"/>
      <c r="C23" s="140" t="s">
        <v>32</v>
      </c>
      <c r="D23" s="140"/>
      <c r="E23" s="140"/>
      <c r="F23" s="140"/>
      <c r="G23" s="140"/>
      <c r="H23" s="86">
        <f>SUM(H20:H22)</f>
        <v>0</v>
      </c>
    </row>
    <row r="24" spans="1:9" ht="20.100000000000001" customHeight="1">
      <c r="B24" s="12"/>
      <c r="C24" s="137" t="s">
        <v>26</v>
      </c>
      <c r="D24" s="138"/>
      <c r="E24" s="138"/>
      <c r="F24" s="138"/>
      <c r="G24" s="138"/>
      <c r="H24" s="139"/>
    </row>
    <row r="25" spans="1:9" ht="20.100000000000001" customHeight="1">
      <c r="B25" s="12"/>
      <c r="C25" s="75">
        <v>1</v>
      </c>
      <c r="D25" s="49" t="s">
        <v>270</v>
      </c>
      <c r="E25" s="82">
        <v>91.2</v>
      </c>
      <c r="F25" s="46" t="s">
        <v>10</v>
      </c>
      <c r="G25" s="87"/>
      <c r="H25" s="74">
        <f t="shared" ref="H25" si="4">E25*G25</f>
        <v>0</v>
      </c>
    </row>
    <row r="26" spans="1:9" ht="20.100000000000001" customHeight="1">
      <c r="B26" s="12"/>
      <c r="C26" s="75">
        <v>2</v>
      </c>
      <c r="D26" s="47" t="s">
        <v>45</v>
      </c>
      <c r="E26" s="82">
        <f>E25*2</f>
        <v>182.4</v>
      </c>
      <c r="F26" s="46" t="s">
        <v>10</v>
      </c>
      <c r="G26" s="87"/>
      <c r="H26" s="74">
        <f>E26*G26</f>
        <v>0</v>
      </c>
    </row>
    <row r="27" spans="1:9" ht="20.100000000000001" customHeight="1">
      <c r="B27" s="12"/>
      <c r="C27" s="75">
        <v>3</v>
      </c>
      <c r="D27" s="47" t="s">
        <v>46</v>
      </c>
      <c r="E27" s="82">
        <f>E25*2</f>
        <v>182.4</v>
      </c>
      <c r="F27" s="46" t="s">
        <v>10</v>
      </c>
      <c r="G27" s="87">
        <f>'DESECHOS SOLIDOS'!G23</f>
        <v>0</v>
      </c>
      <c r="H27" s="74">
        <f>E27*G27</f>
        <v>0</v>
      </c>
    </row>
    <row r="28" spans="1:9" ht="20.100000000000001" customHeight="1">
      <c r="B28" s="12"/>
      <c r="C28" s="140" t="s">
        <v>32</v>
      </c>
      <c r="D28" s="140"/>
      <c r="E28" s="140"/>
      <c r="F28" s="140"/>
      <c r="G28" s="140"/>
      <c r="H28" s="86">
        <f>SUM(H25:H27)</f>
        <v>0</v>
      </c>
    </row>
    <row r="29" spans="1:9" ht="20.100000000000001" customHeight="1">
      <c r="C29" s="137" t="s">
        <v>56</v>
      </c>
      <c r="D29" s="138"/>
      <c r="E29" s="138"/>
      <c r="F29" s="138"/>
      <c r="G29" s="138"/>
      <c r="H29" s="139"/>
    </row>
    <row r="30" spans="1:9" s="77" customFormat="1" ht="20.100000000000001" customHeight="1">
      <c r="A30" s="76"/>
      <c r="C30" s="75">
        <v>1</v>
      </c>
      <c r="D30" s="47" t="s">
        <v>271</v>
      </c>
      <c r="E30" s="82">
        <v>32</v>
      </c>
      <c r="F30" s="46" t="s">
        <v>10</v>
      </c>
      <c r="G30" s="87"/>
      <c r="H30" s="74">
        <f t="shared" ref="H30" si="5">E30*G30</f>
        <v>0</v>
      </c>
      <c r="I30" s="76"/>
    </row>
    <row r="31" spans="1:9" s="77" customFormat="1" ht="20.100000000000001" customHeight="1">
      <c r="A31" s="76"/>
      <c r="C31" s="75">
        <v>2</v>
      </c>
      <c r="D31" s="47" t="s">
        <v>272</v>
      </c>
      <c r="E31" s="82">
        <v>2</v>
      </c>
      <c r="F31" s="46" t="s">
        <v>9</v>
      </c>
      <c r="G31" s="87"/>
      <c r="H31" s="74">
        <f t="shared" ref="H31" si="6">E31*G31</f>
        <v>0</v>
      </c>
      <c r="I31" s="76"/>
    </row>
    <row r="32" spans="1:9" ht="20.100000000000001" customHeight="1">
      <c r="C32" s="140" t="s">
        <v>32</v>
      </c>
      <c r="D32" s="140"/>
      <c r="E32" s="140"/>
      <c r="F32" s="140"/>
      <c r="G32" s="140"/>
      <c r="H32" s="86">
        <f>SUM(H30:H31)</f>
        <v>0</v>
      </c>
    </row>
    <row r="33" spans="1:11" s="77" customFormat="1" ht="20.100000000000001" customHeight="1">
      <c r="A33" s="76"/>
      <c r="C33" s="137" t="s">
        <v>62</v>
      </c>
      <c r="D33" s="138"/>
      <c r="E33" s="138"/>
      <c r="F33" s="138"/>
      <c r="G33" s="138"/>
      <c r="H33" s="139"/>
      <c r="I33" s="76"/>
    </row>
    <row r="34" spans="1:11" s="77" customFormat="1" ht="20.100000000000001" customHeight="1">
      <c r="A34" s="76"/>
      <c r="C34" s="75">
        <v>1</v>
      </c>
      <c r="D34" s="47" t="s">
        <v>273</v>
      </c>
      <c r="E34" s="94">
        <v>1</v>
      </c>
      <c r="F34" s="46" t="s">
        <v>27</v>
      </c>
      <c r="G34" s="87"/>
      <c r="H34" s="74">
        <f>E34*G34</f>
        <v>0</v>
      </c>
      <c r="I34" s="76"/>
    </row>
    <row r="35" spans="1:11" s="77" customFormat="1" ht="20.100000000000001" customHeight="1">
      <c r="A35" s="76"/>
      <c r="C35" s="75">
        <v>2</v>
      </c>
      <c r="D35" s="47" t="s">
        <v>274</v>
      </c>
      <c r="E35" s="82">
        <v>1</v>
      </c>
      <c r="F35" s="46" t="s">
        <v>27</v>
      </c>
      <c r="G35" s="87"/>
      <c r="H35" s="74">
        <f>E35*G35</f>
        <v>0</v>
      </c>
      <c r="I35" s="76"/>
    </row>
    <row r="36" spans="1:11" ht="20.100000000000001" customHeight="1">
      <c r="C36" s="140" t="s">
        <v>32</v>
      </c>
      <c r="D36" s="140"/>
      <c r="E36" s="140"/>
      <c r="F36" s="140"/>
      <c r="G36" s="140"/>
      <c r="H36" s="86">
        <f>SUM(H34:H35)</f>
        <v>0</v>
      </c>
      <c r="K36" s="14"/>
    </row>
    <row r="37" spans="1:11" s="77" customFormat="1" ht="20.100000000000001" customHeight="1">
      <c r="A37" s="76"/>
      <c r="C37" s="120"/>
      <c r="D37" s="121"/>
      <c r="E37" s="121"/>
      <c r="F37" s="121"/>
      <c r="G37" s="121"/>
      <c r="H37" s="122"/>
      <c r="I37" s="76"/>
    </row>
    <row r="38" spans="1:11">
      <c r="C38" s="52"/>
      <c r="D38" s="53"/>
      <c r="E38" s="54"/>
      <c r="F38" s="54"/>
      <c r="G38" s="55"/>
      <c r="H38" s="67"/>
    </row>
    <row r="39" spans="1:11" ht="30" customHeight="1">
      <c r="C39" s="123" t="s">
        <v>11</v>
      </c>
      <c r="D39" s="124"/>
      <c r="E39" s="124"/>
      <c r="F39" s="124"/>
      <c r="G39" s="125"/>
      <c r="H39" s="103">
        <f>H7+H11+H18+H23+H28+H32+H36</f>
        <v>0</v>
      </c>
    </row>
    <row r="40" spans="1:11">
      <c r="C40" s="62"/>
      <c r="D40" s="62"/>
      <c r="E40" s="62"/>
      <c r="F40" s="62"/>
      <c r="G40" s="61"/>
      <c r="H40" s="61"/>
    </row>
    <row r="41" spans="1:11">
      <c r="C41" s="63"/>
      <c r="D41" s="62"/>
      <c r="E41" s="63"/>
      <c r="F41" s="63"/>
      <c r="G41" s="63"/>
      <c r="H41" s="63"/>
    </row>
    <row r="42" spans="1:11">
      <c r="C42" s="52"/>
      <c r="D42" s="53"/>
      <c r="E42" s="52"/>
      <c r="F42" s="52"/>
      <c r="G42" s="53"/>
      <c r="H42" s="53"/>
    </row>
    <row r="43" spans="1:11">
      <c r="C43" s="52"/>
      <c r="D43" s="53"/>
      <c r="E43" s="54"/>
      <c r="F43" s="54"/>
      <c r="G43" s="55"/>
      <c r="H43" s="64"/>
    </row>
    <row r="44" spans="1:11">
      <c r="C44" s="52"/>
      <c r="D44" s="53"/>
      <c r="E44" s="54"/>
      <c r="F44" s="54"/>
      <c r="G44" s="55"/>
      <c r="H44" s="64"/>
    </row>
    <row r="45" spans="1:11">
      <c r="C45" s="52"/>
      <c r="D45" s="53"/>
      <c r="E45" s="54"/>
      <c r="F45" s="54"/>
      <c r="G45" s="55"/>
      <c r="H45" s="64"/>
    </row>
    <row r="46" spans="1:11">
      <c r="C46" s="52"/>
      <c r="D46" s="53"/>
      <c r="E46" s="54"/>
      <c r="F46" s="54"/>
      <c r="G46" s="55"/>
      <c r="H46" s="64"/>
    </row>
    <row r="47" spans="1:11">
      <c r="C47" s="52"/>
      <c r="D47" s="53"/>
      <c r="E47" s="54"/>
      <c r="F47" s="54"/>
      <c r="G47" s="55"/>
      <c r="H47" s="64"/>
    </row>
    <row r="48" spans="1:11" ht="15.75" hidden="1" customHeight="1">
      <c r="C48" s="52"/>
      <c r="D48" s="53"/>
      <c r="E48" s="54"/>
      <c r="F48" s="54"/>
      <c r="G48" s="55"/>
      <c r="H48" s="64"/>
    </row>
    <row r="49" spans="1:29">
      <c r="C49" s="52"/>
      <c r="D49" s="53"/>
      <c r="E49" s="54"/>
      <c r="F49" s="54"/>
      <c r="G49" s="55"/>
      <c r="H49" s="56"/>
    </row>
    <row r="50" spans="1:29">
      <c r="C50" s="68"/>
      <c r="D50" s="68"/>
      <c r="E50" s="68"/>
      <c r="F50" s="68"/>
      <c r="G50" s="68"/>
      <c r="H50" s="68"/>
    </row>
    <row r="51" spans="1:29">
      <c r="C51" s="62"/>
      <c r="D51" s="62"/>
      <c r="E51" s="62"/>
      <c r="F51" s="62"/>
      <c r="G51" s="62"/>
      <c r="H51" s="62"/>
    </row>
    <row r="52" spans="1:29">
      <c r="C52" s="62"/>
      <c r="D52" s="62"/>
      <c r="E52" s="62"/>
      <c r="F52" s="62"/>
      <c r="G52" s="62"/>
      <c r="H52" s="62"/>
    </row>
    <row r="53" spans="1:29">
      <c r="C53" s="63"/>
      <c r="D53" s="62"/>
      <c r="E53" s="63"/>
      <c r="F53" s="63"/>
      <c r="G53" s="63"/>
      <c r="H53" s="63"/>
    </row>
    <row r="54" spans="1:29">
      <c r="C54" s="52"/>
      <c r="D54" s="53"/>
      <c r="E54" s="52"/>
      <c r="F54" s="52"/>
      <c r="G54" s="53"/>
      <c r="H54" s="53"/>
    </row>
    <row r="55" spans="1:29" ht="15.75" customHeight="1">
      <c r="C55" s="52"/>
      <c r="D55" s="53"/>
      <c r="E55" s="54"/>
      <c r="F55" s="54"/>
      <c r="G55" s="55"/>
      <c r="H55" s="64"/>
    </row>
    <row r="56" spans="1:29">
      <c r="C56" s="52"/>
      <c r="D56" s="53"/>
      <c r="E56" s="54"/>
      <c r="F56" s="54"/>
      <c r="G56" s="55"/>
      <c r="H56" s="64"/>
    </row>
    <row r="57" spans="1:29">
      <c r="C57" s="52"/>
      <c r="D57" s="53"/>
      <c r="E57" s="54"/>
      <c r="F57" s="54"/>
      <c r="G57" s="55"/>
      <c r="H57" s="64"/>
    </row>
    <row r="58" spans="1:29">
      <c r="C58" s="52"/>
      <c r="D58" s="53"/>
      <c r="E58" s="54"/>
      <c r="F58" s="54"/>
      <c r="G58" s="55"/>
      <c r="H58" s="64"/>
    </row>
    <row r="59" spans="1:29" ht="15.75" hidden="1" customHeight="1">
      <c r="C59" s="52"/>
      <c r="D59" s="53"/>
      <c r="E59" s="54"/>
      <c r="F59" s="54"/>
      <c r="G59" s="55"/>
      <c r="H59" s="64"/>
    </row>
    <row r="60" spans="1:29" ht="15.75" hidden="1" customHeight="1">
      <c r="C60" s="52"/>
      <c r="D60" s="53"/>
      <c r="E60" s="54"/>
      <c r="F60" s="54"/>
      <c r="G60" s="55"/>
      <c r="H60" s="64"/>
    </row>
    <row r="61" spans="1:29">
      <c r="C61" s="91"/>
      <c r="D61" s="68"/>
      <c r="E61" s="91"/>
      <c r="F61" s="91"/>
      <c r="G61" s="61"/>
      <c r="H61" s="67"/>
    </row>
    <row r="62" spans="1:29" s="4" customFormat="1">
      <c r="A62" s="5"/>
      <c r="C62" s="91"/>
      <c r="D62" s="68"/>
      <c r="E62" s="91"/>
      <c r="F62" s="91"/>
      <c r="G62" s="61"/>
      <c r="H62" s="69"/>
      <c r="I62" s="5"/>
    </row>
    <row r="63" spans="1:29" s="5" customFormat="1">
      <c r="B63" s="1"/>
      <c r="C63" s="62"/>
      <c r="D63" s="62"/>
      <c r="E63" s="62"/>
      <c r="F63" s="62"/>
      <c r="G63" s="62"/>
      <c r="H63" s="6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s="5" customFormat="1">
      <c r="B64" s="1"/>
      <c r="C64" s="62"/>
      <c r="D64" s="62"/>
      <c r="E64" s="62"/>
      <c r="F64" s="62"/>
      <c r="G64" s="62"/>
      <c r="H64" s="6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 s="5" customFormat="1">
      <c r="B65" s="1"/>
      <c r="C65" s="62"/>
      <c r="D65" s="62"/>
      <c r="E65" s="62"/>
      <c r="F65" s="62"/>
      <c r="G65" s="62"/>
      <c r="H65" s="6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 s="5" customFormat="1">
      <c r="B66" s="6" t="s">
        <v>6</v>
      </c>
      <c r="C66" s="63"/>
      <c r="D66" s="62"/>
      <c r="E66" s="63"/>
      <c r="F66" s="63"/>
      <c r="G66" s="63"/>
      <c r="H66" s="6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 s="5" customFormat="1">
      <c r="B67" s="11"/>
      <c r="C67" s="52"/>
      <c r="D67" s="53"/>
      <c r="E67" s="52"/>
      <c r="F67" s="52"/>
      <c r="G67" s="53"/>
      <c r="H67" s="5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 s="5" customFormat="1">
      <c r="B68" s="12"/>
      <c r="C68" s="52"/>
      <c r="D68" s="53"/>
      <c r="E68" s="54"/>
      <c r="F68" s="54"/>
      <c r="G68" s="55"/>
      <c r="H68" s="6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 s="5" customFormat="1">
      <c r="B69" s="12"/>
      <c r="C69" s="52"/>
      <c r="D69" s="53"/>
      <c r="E69" s="54"/>
      <c r="F69" s="54"/>
      <c r="G69" s="55"/>
      <c r="H69" s="6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 s="5" customFormat="1">
      <c r="B70" s="12"/>
      <c r="C70" s="52"/>
      <c r="D70" s="53"/>
      <c r="E70" s="54"/>
      <c r="F70" s="54"/>
      <c r="G70" s="55"/>
      <c r="H70" s="6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 s="5" customFormat="1">
      <c r="B71" s="12"/>
      <c r="C71" s="52"/>
      <c r="D71" s="53"/>
      <c r="E71" s="65"/>
      <c r="F71" s="54"/>
      <c r="G71" s="55"/>
      <c r="H71" s="6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 s="5" customFormat="1">
      <c r="B72" s="12"/>
      <c r="C72" s="52"/>
      <c r="D72" s="53"/>
      <c r="E72" s="54"/>
      <c r="F72" s="54"/>
      <c r="G72" s="55"/>
      <c r="H72" s="6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 s="5" customFormat="1">
      <c r="B73" s="13"/>
      <c r="C73" s="52"/>
      <c r="D73" s="53"/>
      <c r="E73" s="54"/>
      <c r="F73" s="54"/>
      <c r="G73" s="55"/>
      <c r="H73" s="5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 s="5" customFormat="1">
      <c r="B74" s="1"/>
      <c r="C74" s="61"/>
      <c r="D74" s="61"/>
      <c r="E74" s="61"/>
      <c r="F74" s="61"/>
      <c r="G74" s="61"/>
      <c r="H74" s="6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 s="5" customFormat="1" ht="10.5" customHeight="1">
      <c r="B75" s="1"/>
      <c r="C75" s="70"/>
      <c r="D75" s="70"/>
      <c r="E75" s="70"/>
      <c r="F75" s="70"/>
      <c r="G75" s="57"/>
      <c r="H75" s="7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 s="5" customFormat="1" ht="10.5" customHeight="1">
      <c r="B76" s="1"/>
      <c r="C76" s="70"/>
      <c r="D76" s="70"/>
      <c r="E76" s="70"/>
      <c r="F76" s="70"/>
      <c r="G76" s="45"/>
      <c r="H76" s="7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 s="5" customFormat="1">
      <c r="B77" s="1"/>
      <c r="C77" s="58"/>
      <c r="D77" s="59"/>
      <c r="E77" s="58"/>
      <c r="F77" s="58"/>
      <c r="G77" s="59"/>
      <c r="H77" s="59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 s="5" customFormat="1">
      <c r="B78" s="1"/>
      <c r="C78" s="62"/>
      <c r="D78" s="62"/>
      <c r="E78" s="62"/>
      <c r="F78" s="62"/>
      <c r="G78" s="61"/>
      <c r="H78" s="6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>
      <c r="C79" s="72"/>
      <c r="D79" s="72"/>
      <c r="E79" s="72"/>
      <c r="F79" s="72"/>
      <c r="G79" s="61"/>
      <c r="H79" s="61"/>
    </row>
    <row r="80" spans="2:29">
      <c r="C80" s="91"/>
      <c r="D80" s="62"/>
      <c r="E80" s="63"/>
      <c r="F80" s="63"/>
      <c r="G80" s="63"/>
      <c r="H80" s="63"/>
    </row>
    <row r="81" spans="2:29">
      <c r="C81" s="52"/>
      <c r="D81" s="53"/>
      <c r="E81" s="52"/>
      <c r="F81" s="52"/>
      <c r="G81" s="53"/>
      <c r="H81" s="53"/>
      <c r="K81" s="14"/>
    </row>
    <row r="82" spans="2:29" s="5" customFormat="1">
      <c r="B82" s="1"/>
      <c r="C82" s="52"/>
      <c r="D82" s="53"/>
      <c r="E82" s="54"/>
      <c r="F82" s="54"/>
      <c r="G82" s="55"/>
      <c r="H82" s="6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 s="5" customFormat="1">
      <c r="B83" s="1"/>
      <c r="C83" s="52"/>
      <c r="D83" s="53"/>
      <c r="E83" s="54"/>
      <c r="F83" s="54"/>
      <c r="G83" s="55"/>
      <c r="H83" s="6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 s="5" customFormat="1">
      <c r="B84" s="1"/>
      <c r="C84" s="52"/>
      <c r="D84" s="53"/>
      <c r="E84" s="54"/>
      <c r="F84" s="54"/>
      <c r="G84" s="55"/>
      <c r="H84" s="6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 s="5" customFormat="1">
      <c r="B85" s="1"/>
      <c r="C85" s="52"/>
      <c r="D85" s="53"/>
      <c r="E85" s="54"/>
      <c r="F85" s="54"/>
      <c r="G85" s="55"/>
      <c r="H85" s="6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 s="5" customFormat="1">
      <c r="B86" s="1"/>
      <c r="C86" s="52"/>
      <c r="D86" s="53"/>
      <c r="E86" s="54"/>
      <c r="F86" s="54"/>
      <c r="G86" s="55"/>
      <c r="H86" s="6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 s="5" customFormat="1">
      <c r="B87" s="1"/>
      <c r="C87" s="52"/>
      <c r="D87" s="53"/>
      <c r="E87" s="54"/>
      <c r="F87" s="54"/>
      <c r="G87" s="55"/>
      <c r="H87" s="6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 s="5" customFormat="1">
      <c r="B88" s="1"/>
      <c r="C88" s="52"/>
      <c r="D88" s="53"/>
      <c r="E88" s="54"/>
      <c r="F88" s="54"/>
      <c r="G88" s="55"/>
      <c r="H88" s="6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 s="5" customFormat="1">
      <c r="B89" s="1"/>
      <c r="C89" s="61"/>
      <c r="D89" s="61"/>
      <c r="E89" s="61"/>
      <c r="F89" s="61"/>
      <c r="G89" s="61"/>
      <c r="H89" s="6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 s="5" customFormat="1">
      <c r="B90" s="1"/>
      <c r="C90" s="61"/>
      <c r="D90" s="61"/>
      <c r="E90" s="61"/>
      <c r="F90" s="61"/>
      <c r="G90" s="61"/>
      <c r="H90" s="6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 s="5" customFormat="1">
      <c r="B91" s="1"/>
      <c r="C91" s="62"/>
      <c r="D91" s="62"/>
      <c r="E91" s="62"/>
      <c r="F91" s="62"/>
      <c r="G91" s="62"/>
      <c r="H91" s="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 s="5" customFormat="1">
      <c r="B92" s="1"/>
      <c r="C92" s="62"/>
      <c r="D92" s="62"/>
      <c r="E92" s="62"/>
      <c r="F92" s="62"/>
      <c r="G92" s="62"/>
      <c r="H92" s="6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 s="5" customFormat="1">
      <c r="B93" s="1"/>
      <c r="C93" s="62"/>
      <c r="D93" s="62"/>
      <c r="E93" s="62"/>
      <c r="F93" s="62"/>
      <c r="G93" s="62"/>
      <c r="H93" s="6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 s="5" customFormat="1">
      <c r="B94" s="1"/>
      <c r="C94" s="63"/>
      <c r="D94" s="62"/>
      <c r="E94" s="63"/>
      <c r="F94" s="63"/>
      <c r="G94" s="63"/>
      <c r="H94" s="6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 s="5" customFormat="1">
      <c r="B95" s="1"/>
      <c r="C95" s="52"/>
      <c r="D95" s="53"/>
      <c r="E95" s="52"/>
      <c r="F95" s="52"/>
      <c r="G95" s="53"/>
      <c r="H95" s="5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 s="5" customFormat="1">
      <c r="B96" s="1"/>
      <c r="C96" s="52"/>
      <c r="D96" s="53"/>
      <c r="E96" s="54"/>
      <c r="F96" s="54"/>
      <c r="G96" s="55"/>
      <c r="H96" s="6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 s="5" customFormat="1">
      <c r="B97" s="1"/>
      <c r="C97" s="52"/>
      <c r="D97" s="53"/>
      <c r="E97" s="54"/>
      <c r="F97" s="54"/>
      <c r="G97" s="55"/>
      <c r="H97" s="6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 s="5" customFormat="1">
      <c r="B98" s="1"/>
      <c r="C98" s="52"/>
      <c r="D98" s="53"/>
      <c r="E98" s="54"/>
      <c r="F98" s="54"/>
      <c r="G98" s="55"/>
      <c r="H98" s="6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 s="5" customFormat="1">
      <c r="B99" s="1"/>
      <c r="C99" s="52"/>
      <c r="D99" s="53"/>
      <c r="E99" s="54"/>
      <c r="F99" s="54"/>
      <c r="G99" s="55"/>
      <c r="H99" s="6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 s="5" customFormat="1">
      <c r="B100" s="1"/>
      <c r="C100" s="52"/>
      <c r="D100" s="53"/>
      <c r="E100" s="54"/>
      <c r="F100" s="54"/>
      <c r="G100" s="55"/>
      <c r="H100" s="6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 s="5" customFormat="1">
      <c r="B101" s="1"/>
      <c r="C101" s="52"/>
      <c r="D101" s="53"/>
      <c r="E101" s="54"/>
      <c r="F101" s="54"/>
      <c r="G101" s="55"/>
      <c r="H101" s="6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 s="5" customFormat="1">
      <c r="B102" s="1"/>
      <c r="C102" s="53"/>
      <c r="D102" s="53"/>
      <c r="E102" s="53"/>
      <c r="F102" s="53"/>
      <c r="G102" s="55"/>
      <c r="H102" s="6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 s="5" customFormat="1">
      <c r="B103" s="1"/>
      <c r="C103" s="61"/>
      <c r="D103" s="61"/>
      <c r="E103" s="61"/>
      <c r="F103" s="61"/>
      <c r="G103" s="61"/>
      <c r="H103" s="6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 s="5" customFormat="1">
      <c r="B104" s="1"/>
      <c r="C104" s="62"/>
      <c r="D104" s="62"/>
      <c r="E104" s="62"/>
      <c r="F104" s="62"/>
      <c r="G104" s="62"/>
      <c r="H104" s="7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 s="5" customFormat="1">
      <c r="B105" s="1"/>
      <c r="C105" s="62"/>
      <c r="D105" s="62"/>
      <c r="E105" s="62"/>
      <c r="F105" s="62"/>
      <c r="G105" s="62"/>
      <c r="H105" s="6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 s="5" customFormat="1">
      <c r="B106" s="1"/>
      <c r="C106" s="63"/>
      <c r="D106" s="62"/>
      <c r="E106" s="63"/>
      <c r="F106" s="63"/>
      <c r="G106" s="63"/>
      <c r="H106" s="6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 s="5" customFormat="1">
      <c r="B107" s="1"/>
      <c r="C107" s="52"/>
      <c r="D107" s="53"/>
      <c r="E107" s="52"/>
      <c r="F107" s="52"/>
      <c r="G107" s="53"/>
      <c r="H107" s="5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 s="5" customFormat="1">
      <c r="B108" s="1"/>
      <c r="C108" s="52"/>
      <c r="D108" s="53"/>
      <c r="E108" s="54"/>
      <c r="F108" s="54"/>
      <c r="G108" s="55"/>
      <c r="H108" s="6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 s="5" customFormat="1">
      <c r="B109" s="1"/>
      <c r="C109" s="52"/>
      <c r="D109" s="53"/>
      <c r="E109" s="54"/>
      <c r="F109" s="54"/>
      <c r="G109" s="55"/>
      <c r="H109" s="6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 s="5" customFormat="1">
      <c r="B110" s="1"/>
      <c r="C110" s="52"/>
      <c r="D110" s="53"/>
      <c r="E110" s="54"/>
      <c r="F110" s="54"/>
      <c r="G110" s="55"/>
      <c r="H110" s="6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 s="5" customFormat="1">
      <c r="B111" s="1"/>
      <c r="C111" s="52"/>
      <c r="D111" s="53"/>
      <c r="E111" s="54"/>
      <c r="F111" s="54"/>
      <c r="G111" s="55"/>
      <c r="H111" s="6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 s="5" customFormat="1">
      <c r="B112" s="1"/>
      <c r="C112" s="52"/>
      <c r="D112" s="53"/>
      <c r="E112" s="54"/>
      <c r="F112" s="54"/>
      <c r="G112" s="55"/>
      <c r="H112" s="6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 s="5" customFormat="1">
      <c r="B113" s="1"/>
      <c r="C113" s="52"/>
      <c r="D113" s="53"/>
      <c r="E113" s="54"/>
      <c r="F113" s="54"/>
      <c r="G113" s="55"/>
      <c r="H113" s="6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 s="5" customFormat="1">
      <c r="B114" s="1"/>
      <c r="C114" s="52"/>
      <c r="D114" s="53"/>
      <c r="E114" s="54"/>
      <c r="F114" s="54"/>
      <c r="G114" s="55"/>
      <c r="H114" s="6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 s="5" customFormat="1">
      <c r="B115" s="1"/>
      <c r="C115" s="53"/>
      <c r="D115" s="53"/>
      <c r="E115" s="53"/>
      <c r="F115" s="53"/>
      <c r="G115" s="55"/>
      <c r="H115" s="5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 s="5" customFormat="1">
      <c r="B116" s="1"/>
      <c r="C116" s="61"/>
      <c r="D116" s="61"/>
      <c r="E116" s="61"/>
      <c r="F116" s="61"/>
      <c r="G116" s="61"/>
      <c r="H116" s="6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 s="5" customFormat="1">
      <c r="B117" s="1"/>
      <c r="C117" s="62"/>
      <c r="D117" s="62"/>
      <c r="E117" s="62"/>
      <c r="F117" s="62"/>
      <c r="G117" s="62"/>
      <c r="H117" s="6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 s="5" customFormat="1">
      <c r="B118" s="1"/>
      <c r="C118" s="62"/>
      <c r="D118" s="62"/>
      <c r="E118" s="62"/>
      <c r="F118" s="62"/>
      <c r="G118" s="62"/>
      <c r="H118" s="6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 s="5" customFormat="1">
      <c r="B119" s="1"/>
      <c r="C119" s="63"/>
      <c r="D119" s="62"/>
      <c r="E119" s="63"/>
      <c r="F119" s="63"/>
      <c r="G119" s="63"/>
      <c r="H119" s="6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 s="5" customFormat="1">
      <c r="B120" s="1"/>
      <c r="C120" s="52"/>
      <c r="D120" s="53"/>
      <c r="E120" s="52"/>
      <c r="F120" s="52"/>
      <c r="G120" s="53"/>
      <c r="H120" s="5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 s="5" customFormat="1">
      <c r="B121" s="1"/>
      <c r="C121" s="52"/>
      <c r="D121" s="53"/>
      <c r="E121" s="54"/>
      <c r="F121" s="54"/>
      <c r="G121" s="55"/>
      <c r="H121" s="6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 s="5" customFormat="1">
      <c r="B122" s="1"/>
      <c r="C122" s="52"/>
      <c r="D122" s="53"/>
      <c r="E122" s="54"/>
      <c r="F122" s="54"/>
      <c r="G122" s="55"/>
      <c r="H122" s="6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 s="5" customFormat="1">
      <c r="B123" s="1"/>
      <c r="C123" s="52"/>
      <c r="D123" s="53"/>
      <c r="E123" s="54"/>
      <c r="F123" s="54"/>
      <c r="G123" s="55"/>
      <c r="H123" s="6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 s="5" customFormat="1">
      <c r="B124" s="1"/>
      <c r="C124" s="52"/>
      <c r="D124" s="53"/>
      <c r="E124" s="54"/>
      <c r="F124" s="54"/>
      <c r="G124" s="55"/>
      <c r="H124" s="6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 s="5" customFormat="1">
      <c r="B125" s="1"/>
      <c r="C125" s="52"/>
      <c r="D125" s="53"/>
      <c r="E125" s="54"/>
      <c r="F125" s="54"/>
      <c r="G125" s="55"/>
      <c r="H125" s="6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 s="5" customFormat="1">
      <c r="B126" s="1"/>
      <c r="C126" s="52"/>
      <c r="D126" s="53"/>
      <c r="E126" s="54"/>
      <c r="F126" s="54"/>
      <c r="G126" s="55"/>
      <c r="H126" s="6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 s="5" customFormat="1">
      <c r="B127" s="1"/>
      <c r="C127" s="52"/>
      <c r="D127" s="53"/>
      <c r="E127" s="54"/>
      <c r="F127" s="54"/>
      <c r="G127" s="55"/>
      <c r="H127" s="6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 s="5" customFormat="1">
      <c r="B128" s="1"/>
      <c r="C128" s="91"/>
      <c r="D128" s="68"/>
      <c r="E128" s="91"/>
      <c r="F128" s="91"/>
      <c r="G128" s="61"/>
      <c r="H128" s="6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 s="5" customFormat="1">
      <c r="B129" s="1"/>
      <c r="C129" s="61"/>
      <c r="D129" s="61"/>
      <c r="E129" s="61"/>
      <c r="F129" s="61"/>
      <c r="G129" s="61"/>
      <c r="H129" s="6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 s="5" customFormat="1">
      <c r="B130" s="1"/>
      <c r="C130" s="62"/>
      <c r="D130" s="62"/>
      <c r="E130" s="62"/>
      <c r="F130" s="62"/>
      <c r="G130" s="62"/>
      <c r="H130" s="6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 s="5" customFormat="1">
      <c r="B131" s="1"/>
      <c r="C131" s="62"/>
      <c r="D131" s="62"/>
      <c r="E131" s="62"/>
      <c r="F131" s="62"/>
      <c r="G131" s="62"/>
      <c r="H131" s="6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 s="5" customFormat="1">
      <c r="B132" s="1"/>
      <c r="C132" s="62"/>
      <c r="D132" s="62"/>
      <c r="E132" s="62"/>
      <c r="F132" s="62"/>
      <c r="G132" s="62"/>
      <c r="H132" s="6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 s="5" customFormat="1">
      <c r="B133" s="1"/>
      <c r="C133" s="63"/>
      <c r="D133" s="62"/>
      <c r="E133" s="63"/>
      <c r="F133" s="63"/>
      <c r="G133" s="63"/>
      <c r="H133" s="6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 s="5" customFormat="1">
      <c r="B134" s="1"/>
      <c r="C134" s="52"/>
      <c r="D134" s="53"/>
      <c r="E134" s="52"/>
      <c r="F134" s="52"/>
      <c r="G134" s="53"/>
      <c r="H134" s="5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 s="5" customFormat="1">
      <c r="B135" s="1"/>
      <c r="C135" s="52"/>
      <c r="D135" s="53"/>
      <c r="E135" s="54"/>
      <c r="F135" s="54"/>
      <c r="G135" s="55"/>
      <c r="H135" s="6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 s="5" customFormat="1">
      <c r="B136" s="1"/>
      <c r="C136" s="52"/>
      <c r="D136" s="53"/>
      <c r="E136" s="54"/>
      <c r="F136" s="54"/>
      <c r="G136" s="55"/>
      <c r="H136" s="6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 s="5" customFormat="1">
      <c r="B137" s="1"/>
      <c r="C137" s="52"/>
      <c r="D137" s="53"/>
      <c r="E137" s="54"/>
      <c r="F137" s="54"/>
      <c r="G137" s="55"/>
      <c r="H137" s="6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 s="5" customFormat="1">
      <c r="B138" s="1"/>
      <c r="C138" s="52"/>
      <c r="D138" s="53"/>
      <c r="E138" s="54"/>
      <c r="F138" s="54"/>
      <c r="G138" s="55"/>
      <c r="H138" s="6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 s="5" customFormat="1">
      <c r="B139" s="1"/>
      <c r="C139" s="52"/>
      <c r="D139" s="53"/>
      <c r="E139" s="54"/>
      <c r="F139" s="54"/>
      <c r="G139" s="55"/>
      <c r="H139" s="6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 s="5" customFormat="1">
      <c r="B140" s="1"/>
      <c r="C140" s="52"/>
      <c r="D140" s="53"/>
      <c r="E140" s="54"/>
      <c r="F140" s="54"/>
      <c r="G140" s="55"/>
      <c r="H140" s="6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 s="5" customFormat="1">
      <c r="B141" s="1"/>
      <c r="C141" s="53"/>
      <c r="D141" s="53"/>
      <c r="E141" s="53"/>
      <c r="F141" s="53"/>
      <c r="G141" s="55"/>
      <c r="H141" s="5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 s="5" customFormat="1">
      <c r="B142" s="1"/>
      <c r="C142" s="61"/>
      <c r="D142" s="61"/>
      <c r="E142" s="61"/>
      <c r="F142" s="61"/>
      <c r="G142" s="61"/>
      <c r="H142" s="6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 s="5" customFormat="1">
      <c r="B143" s="1"/>
      <c r="C143" s="62"/>
      <c r="D143" s="62"/>
      <c r="E143" s="62"/>
      <c r="F143" s="62"/>
      <c r="G143" s="62"/>
      <c r="H143" s="6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 s="5" customFormat="1">
      <c r="B144" s="1"/>
      <c r="C144" s="62"/>
      <c r="D144" s="62"/>
      <c r="E144" s="62"/>
      <c r="F144" s="62"/>
      <c r="G144" s="62"/>
      <c r="H144" s="6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 s="5" customFormat="1">
      <c r="B145" s="1"/>
      <c r="C145" s="63"/>
      <c r="D145" s="62"/>
      <c r="E145" s="63"/>
      <c r="F145" s="63"/>
      <c r="G145" s="63"/>
      <c r="H145" s="6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 s="5" customFormat="1">
      <c r="B146" s="1"/>
      <c r="C146" s="52"/>
      <c r="D146" s="53"/>
      <c r="E146" s="52"/>
      <c r="F146" s="52"/>
      <c r="G146" s="53"/>
      <c r="H146" s="5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 s="5" customFormat="1">
      <c r="B147" s="1"/>
      <c r="C147" s="52"/>
      <c r="D147" s="53"/>
      <c r="E147" s="54"/>
      <c r="F147" s="54"/>
      <c r="G147" s="55"/>
      <c r="H147" s="6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 s="5" customFormat="1">
      <c r="B148" s="1"/>
      <c r="C148" s="52"/>
      <c r="D148" s="53"/>
      <c r="E148" s="54"/>
      <c r="F148" s="54"/>
      <c r="G148" s="55"/>
      <c r="H148" s="6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 s="5" customFormat="1">
      <c r="B149" s="1"/>
      <c r="C149" s="52"/>
      <c r="D149" s="53"/>
      <c r="E149" s="54"/>
      <c r="F149" s="54"/>
      <c r="G149" s="55"/>
      <c r="H149" s="6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 s="5" customFormat="1">
      <c r="B150" s="1"/>
      <c r="C150" s="52"/>
      <c r="D150" s="53"/>
      <c r="E150" s="54"/>
      <c r="F150" s="54"/>
      <c r="G150" s="55"/>
      <c r="H150" s="6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 s="5" customFormat="1">
      <c r="B151" s="1"/>
      <c r="C151" s="52"/>
      <c r="D151" s="53"/>
      <c r="E151" s="54"/>
      <c r="F151" s="54"/>
      <c r="G151" s="55"/>
      <c r="H151" s="6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 s="5" customFormat="1">
      <c r="B152" s="1"/>
      <c r="C152" s="53"/>
      <c r="D152" s="53"/>
      <c r="E152" s="53"/>
      <c r="F152" s="53"/>
      <c r="G152" s="55"/>
      <c r="H152" s="5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 s="5" customFormat="1">
      <c r="B153" s="1"/>
      <c r="C153" s="61"/>
      <c r="D153" s="61"/>
      <c r="E153" s="61"/>
      <c r="F153" s="61"/>
      <c r="G153" s="61"/>
      <c r="H153" s="6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 s="5" customFormat="1">
      <c r="B154" s="1"/>
      <c r="C154" s="62"/>
      <c r="D154" s="62"/>
      <c r="E154" s="62"/>
      <c r="F154" s="62"/>
      <c r="G154" s="62"/>
      <c r="H154" s="6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 s="5" customFormat="1">
      <c r="B155" s="1"/>
      <c r="C155" s="62"/>
      <c r="D155" s="62"/>
      <c r="E155" s="62"/>
      <c r="F155" s="62"/>
      <c r="G155" s="62"/>
      <c r="H155" s="6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 s="5" customFormat="1">
      <c r="B156" s="1"/>
      <c r="C156" s="63"/>
      <c r="D156" s="62"/>
      <c r="E156" s="63"/>
      <c r="F156" s="63"/>
      <c r="G156" s="63"/>
      <c r="H156" s="6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 s="5" customFormat="1">
      <c r="B157" s="1"/>
      <c r="C157" s="52"/>
      <c r="D157" s="53"/>
      <c r="E157" s="52"/>
      <c r="F157" s="52"/>
      <c r="G157" s="53"/>
      <c r="H157" s="5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 s="5" customFormat="1">
      <c r="B158" s="1"/>
      <c r="C158" s="52"/>
      <c r="D158" s="53"/>
      <c r="E158" s="54"/>
      <c r="F158" s="54"/>
      <c r="G158" s="55"/>
      <c r="H158" s="6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 s="5" customFormat="1">
      <c r="B159" s="1"/>
      <c r="C159" s="52"/>
      <c r="D159" s="53"/>
      <c r="E159" s="54"/>
      <c r="F159" s="54"/>
      <c r="G159" s="55"/>
      <c r="H159" s="6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 s="5" customFormat="1">
      <c r="B160" s="1"/>
      <c r="C160" s="52"/>
      <c r="D160" s="53"/>
      <c r="E160" s="54"/>
      <c r="F160" s="54"/>
      <c r="G160" s="55"/>
      <c r="H160" s="6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 s="5" customFormat="1">
      <c r="B161" s="1"/>
      <c r="C161" s="52"/>
      <c r="D161" s="53"/>
      <c r="E161" s="54"/>
      <c r="F161" s="54"/>
      <c r="G161" s="55"/>
      <c r="H161" s="6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 s="5" customFormat="1">
      <c r="B162" s="1"/>
      <c r="C162" s="52"/>
      <c r="D162" s="53"/>
      <c r="E162" s="54"/>
      <c r="F162" s="54"/>
      <c r="G162" s="55"/>
      <c r="H162" s="6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 s="5" customFormat="1">
      <c r="B163" s="1"/>
      <c r="C163" s="52"/>
      <c r="D163" s="53"/>
      <c r="E163" s="54"/>
      <c r="F163" s="54"/>
      <c r="G163" s="55"/>
      <c r="H163" s="6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 s="5" customFormat="1">
      <c r="B164" s="1"/>
      <c r="C164" s="61"/>
      <c r="D164" s="61"/>
      <c r="E164" s="61"/>
      <c r="F164" s="61"/>
      <c r="G164" s="61"/>
      <c r="H164" s="6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 s="5" customFormat="1">
      <c r="B165" s="1"/>
      <c r="C165" s="61"/>
      <c r="D165" s="61"/>
      <c r="E165" s="61"/>
      <c r="F165" s="61"/>
      <c r="G165" s="61"/>
      <c r="H165" s="6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 s="5" customFormat="1" ht="10.5" customHeight="1">
      <c r="B166" s="1"/>
      <c r="C166" s="132"/>
      <c r="D166" s="132"/>
      <c r="E166" s="132"/>
      <c r="F166" s="132"/>
      <c r="G166" s="57"/>
      <c r="H166" s="13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 s="5" customFormat="1" ht="10.5" customHeight="1">
      <c r="B167" s="1"/>
      <c r="C167" s="132"/>
      <c r="D167" s="132"/>
      <c r="E167" s="132"/>
      <c r="F167" s="132"/>
      <c r="G167" s="45"/>
      <c r="H167" s="13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 s="5" customFormat="1" ht="10.5" customHeight="1">
      <c r="B168" s="1"/>
      <c r="C168" s="134"/>
      <c r="D168" s="134"/>
      <c r="E168" s="134"/>
      <c r="F168" s="134"/>
      <c r="G168" s="134"/>
      <c r="H168" s="13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 s="5" customFormat="1" ht="10.5" customHeight="1">
      <c r="B169" s="1"/>
      <c r="C169" s="134"/>
      <c r="D169" s="134"/>
      <c r="E169" s="134"/>
      <c r="F169" s="134"/>
      <c r="G169" s="134"/>
      <c r="H169" s="13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 s="5" customFormat="1" ht="10.5" customHeight="1">
      <c r="B170" s="1"/>
      <c r="C170" s="134"/>
      <c r="D170" s="134"/>
      <c r="E170" s="134"/>
      <c r="F170" s="134"/>
      <c r="G170" s="134"/>
      <c r="H170" s="13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 s="5" customFormat="1" ht="10.5" customHeight="1">
      <c r="B171" s="1"/>
      <c r="C171" s="134"/>
      <c r="D171" s="134"/>
      <c r="E171" s="134"/>
      <c r="F171" s="134"/>
      <c r="G171" s="134"/>
      <c r="H171" s="13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 s="5" customFormat="1" ht="10.5" customHeight="1">
      <c r="B172" s="1"/>
      <c r="C172" s="134"/>
      <c r="D172" s="134"/>
      <c r="E172" s="134"/>
      <c r="F172" s="134"/>
      <c r="G172" s="134"/>
      <c r="H172" s="13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 s="5" customFormat="1" ht="10.5" customHeight="1">
      <c r="B173" s="1"/>
      <c r="C173" s="134"/>
      <c r="D173" s="134"/>
      <c r="E173" s="134"/>
      <c r="F173" s="134"/>
      <c r="G173" s="134"/>
      <c r="H173" s="13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 s="5" customFormat="1" ht="10.5" customHeight="1">
      <c r="B174" s="1"/>
      <c r="C174" s="132"/>
      <c r="D174" s="132"/>
      <c r="E174" s="132"/>
      <c r="F174" s="132"/>
      <c r="G174" s="57"/>
      <c r="H174" s="13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 s="5" customFormat="1" ht="10.5" customHeight="1">
      <c r="B175" s="1"/>
      <c r="C175" s="132"/>
      <c r="D175" s="132"/>
      <c r="E175" s="132"/>
      <c r="F175" s="132"/>
      <c r="G175" s="45"/>
      <c r="H175" s="13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 s="5" customFormat="1" ht="10.5" customHeight="1">
      <c r="B176" s="1"/>
      <c r="C176" s="132"/>
      <c r="D176" s="132"/>
      <c r="E176" s="132"/>
      <c r="F176" s="132"/>
      <c r="G176" s="57"/>
      <c r="H176" s="13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 s="5" customFormat="1" ht="10.5" customHeight="1">
      <c r="B177" s="1"/>
      <c r="C177" s="132"/>
      <c r="D177" s="132"/>
      <c r="E177" s="132"/>
      <c r="F177" s="132"/>
      <c r="G177" s="45"/>
      <c r="H177" s="13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 s="5" customFormat="1">
      <c r="B178" s="1"/>
      <c r="C178" s="132"/>
      <c r="D178" s="132"/>
      <c r="E178" s="132"/>
      <c r="F178" s="132"/>
      <c r="G178" s="1"/>
      <c r="H178" s="13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 s="5" customFormat="1">
      <c r="B179" s="1"/>
      <c r="C179" s="132"/>
      <c r="D179" s="132"/>
      <c r="E179" s="132"/>
      <c r="F179" s="132"/>
      <c r="G179" s="1"/>
      <c r="H179" s="13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 s="5" customFormat="1">
      <c r="B180" s="1"/>
      <c r="C180" s="132"/>
      <c r="D180" s="132"/>
      <c r="E180" s="132"/>
      <c r="F180" s="132"/>
      <c r="G180" s="1"/>
      <c r="H180" s="13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 s="5" customFormat="1">
      <c r="B181" s="1"/>
      <c r="C181" s="132"/>
      <c r="D181" s="132"/>
      <c r="E181" s="132"/>
      <c r="F181" s="132"/>
      <c r="G181" s="1"/>
      <c r="H181" s="13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 s="5" customFormat="1">
      <c r="B182" s="1"/>
      <c r="C182" s="132"/>
      <c r="D182" s="132"/>
      <c r="E182" s="132"/>
      <c r="F182" s="132"/>
      <c r="G182" s="1"/>
      <c r="H182" s="13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 s="5" customFormat="1">
      <c r="B183" s="1"/>
      <c r="C183" s="132"/>
      <c r="D183" s="132"/>
      <c r="E183" s="132"/>
      <c r="F183" s="132"/>
      <c r="G183" s="1"/>
      <c r="H183" s="13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5" spans="2:29" s="5" customFormat="1">
      <c r="B185" s="1"/>
      <c r="C185" s="134"/>
      <c r="D185" s="134"/>
      <c r="E185" s="134"/>
      <c r="F185" s="134"/>
      <c r="G185" s="134"/>
      <c r="H185" s="13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 s="5" customFormat="1">
      <c r="B186" s="1"/>
      <c r="C186" s="134"/>
      <c r="D186" s="134"/>
      <c r="E186" s="134"/>
      <c r="F186" s="134"/>
      <c r="G186" s="134"/>
      <c r="H186" s="13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 s="5" customFormat="1">
      <c r="B187" s="1"/>
      <c r="C187" s="132"/>
      <c r="D187" s="132"/>
      <c r="E187" s="132"/>
      <c r="F187" s="132"/>
      <c r="G187" s="57"/>
      <c r="H187" s="13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 s="5" customFormat="1">
      <c r="B188" s="1"/>
      <c r="C188" s="132"/>
      <c r="D188" s="132"/>
      <c r="E188" s="132"/>
      <c r="F188" s="132"/>
      <c r="G188" s="45"/>
      <c r="H188" s="13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 s="5" customFormat="1">
      <c r="B189" s="1"/>
      <c r="C189" s="132"/>
      <c r="D189" s="132"/>
      <c r="E189" s="132"/>
      <c r="F189" s="132"/>
      <c r="G189" s="57"/>
      <c r="H189" s="13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 s="5" customFormat="1">
      <c r="B190" s="1"/>
      <c r="C190" s="132"/>
      <c r="D190" s="132"/>
      <c r="E190" s="132"/>
      <c r="F190" s="132"/>
      <c r="G190" s="45"/>
      <c r="H190" s="13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 s="5" customFormat="1">
      <c r="B191" s="1"/>
      <c r="C191" s="132"/>
      <c r="D191" s="132"/>
      <c r="E191" s="132"/>
      <c r="F191" s="132"/>
      <c r="G191" s="1"/>
      <c r="H191" s="13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 s="5" customFormat="1">
      <c r="B192" s="1"/>
      <c r="C192" s="132"/>
      <c r="D192" s="132"/>
      <c r="E192" s="132"/>
      <c r="F192" s="132"/>
      <c r="G192" s="1"/>
      <c r="H192" s="13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 s="5" customFormat="1">
      <c r="B193" s="1"/>
      <c r="C193" s="132"/>
      <c r="D193" s="132"/>
      <c r="E193" s="132"/>
      <c r="F193" s="132"/>
      <c r="G193" s="1"/>
      <c r="H193" s="13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 s="5" customFormat="1">
      <c r="B194" s="1"/>
      <c r="C194" s="132"/>
      <c r="D194" s="132"/>
      <c r="E194" s="132"/>
      <c r="F194" s="132"/>
      <c r="G194" s="1"/>
      <c r="H194" s="13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 s="5" customFormat="1">
      <c r="B195" s="1"/>
      <c r="C195" s="132"/>
      <c r="D195" s="132"/>
      <c r="E195" s="132"/>
      <c r="F195" s="132"/>
      <c r="G195" s="1"/>
      <c r="H195" s="13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 s="5" customFormat="1">
      <c r="B196" s="1"/>
      <c r="C196" s="132"/>
      <c r="D196" s="132"/>
      <c r="E196" s="132"/>
      <c r="F196" s="132"/>
      <c r="G196" s="1"/>
      <c r="H196" s="13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9" spans="2:29" s="5" customFormat="1">
      <c r="B199" s="1"/>
      <c r="C199" s="135"/>
      <c r="D199" s="135"/>
      <c r="E199" s="135"/>
      <c r="F199" s="135"/>
      <c r="G199" s="135"/>
      <c r="H199" s="135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 s="5" customFormat="1">
      <c r="B200" s="1"/>
      <c r="C200" s="136"/>
      <c r="D200" s="136"/>
      <c r="E200" s="136"/>
      <c r="F200" s="136"/>
      <c r="G200" s="62"/>
      <c r="H200" s="6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 s="5" customFormat="1">
      <c r="B201" s="1"/>
      <c r="C201" s="136"/>
      <c r="D201" s="136"/>
      <c r="E201" s="136"/>
      <c r="F201" s="136"/>
      <c r="G201" s="62"/>
      <c r="H201" s="6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 s="5" customFormat="1">
      <c r="B202" s="1"/>
      <c r="C202" s="63"/>
      <c r="D202" s="62"/>
      <c r="E202" s="63"/>
      <c r="F202" s="63"/>
      <c r="G202" s="63"/>
      <c r="H202" s="6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 s="5" customFormat="1">
      <c r="B203" s="1"/>
      <c r="C203" s="52"/>
      <c r="D203" s="53"/>
      <c r="E203" s="52"/>
      <c r="F203" s="52"/>
      <c r="G203" s="53"/>
      <c r="H203" s="5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 s="5" customFormat="1">
      <c r="B204" s="1"/>
      <c r="C204" s="52"/>
      <c r="D204" s="53"/>
      <c r="E204" s="54"/>
      <c r="F204" s="54"/>
      <c r="G204" s="55"/>
      <c r="H204" s="6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 s="5" customFormat="1">
      <c r="B205" s="1"/>
      <c r="C205" s="52"/>
      <c r="D205" s="53"/>
      <c r="E205" s="54"/>
      <c r="F205" s="54"/>
      <c r="G205" s="55"/>
      <c r="H205" s="6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 s="5" customFormat="1">
      <c r="B206" s="1"/>
      <c r="C206" s="52"/>
      <c r="D206" s="53"/>
      <c r="E206" s="54"/>
      <c r="F206" s="54"/>
      <c r="G206" s="55"/>
      <c r="H206" s="6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 s="5" customFormat="1">
      <c r="B207" s="1"/>
      <c r="C207" s="52"/>
      <c r="D207" s="53"/>
      <c r="E207" s="54"/>
      <c r="F207" s="54"/>
      <c r="G207" s="55"/>
      <c r="H207" s="6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 s="5" customFormat="1">
      <c r="B208" s="1"/>
      <c r="C208" s="52"/>
      <c r="D208" s="53"/>
      <c r="E208" s="54"/>
      <c r="F208" s="54"/>
      <c r="G208" s="55"/>
      <c r="H208" s="6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 s="5" customFormat="1">
      <c r="B209" s="1"/>
      <c r="C209" s="52"/>
      <c r="D209" s="53"/>
      <c r="E209" s="54"/>
      <c r="F209" s="54"/>
      <c r="G209" s="55"/>
      <c r="H209" s="6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 s="5" customFormat="1">
      <c r="B210" s="1"/>
      <c r="C210" s="52"/>
      <c r="D210" s="53"/>
      <c r="E210" s="54"/>
      <c r="F210" s="54"/>
      <c r="G210" s="55"/>
      <c r="H210" s="6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 s="5" customFormat="1">
      <c r="B211" s="1"/>
      <c r="C211" s="52"/>
      <c r="D211" s="53"/>
      <c r="E211" s="54"/>
      <c r="F211" s="54"/>
      <c r="G211" s="55"/>
      <c r="H211" s="6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 s="5" customFormat="1">
      <c r="B212" s="1"/>
      <c r="C212" s="52"/>
      <c r="D212" s="53"/>
      <c r="E212" s="54"/>
      <c r="F212" s="54"/>
      <c r="G212" s="55"/>
      <c r="H212" s="6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 s="5" customFormat="1">
      <c r="B213" s="1"/>
      <c r="C213" s="52"/>
      <c r="D213" s="53"/>
      <c r="E213" s="54"/>
      <c r="F213" s="54"/>
      <c r="G213" s="55"/>
      <c r="H213" s="6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 s="5" customFormat="1">
      <c r="B214" s="1"/>
      <c r="C214" s="52"/>
      <c r="D214" s="53"/>
      <c r="E214" s="54"/>
      <c r="F214" s="54"/>
      <c r="G214" s="55"/>
      <c r="H214" s="6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 s="5" customFormat="1">
      <c r="B215" s="1"/>
      <c r="C215" s="135"/>
      <c r="D215" s="135"/>
      <c r="E215" s="135"/>
      <c r="F215" s="135"/>
      <c r="G215" s="61"/>
      <c r="H215" s="6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 s="5" customFormat="1">
      <c r="B216" s="1"/>
      <c r="C216" s="135"/>
      <c r="D216" s="135"/>
      <c r="E216" s="135"/>
      <c r="F216" s="135"/>
      <c r="G216" s="135"/>
      <c r="H216" s="135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 s="5" customFormat="1">
      <c r="B217" s="1"/>
      <c r="C217" s="44"/>
      <c r="D217" s="44"/>
      <c r="E217" s="44"/>
      <c r="F217" s="44"/>
      <c r="G217" s="57"/>
      <c r="H217" s="4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 s="5" customFormat="1">
      <c r="B218" s="1"/>
      <c r="C218" s="44"/>
      <c r="D218" s="44"/>
      <c r="E218" s="44"/>
      <c r="F218" s="44"/>
      <c r="G218" s="45"/>
      <c r="H218" s="4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</sheetData>
  <mergeCells count="48">
    <mergeCell ref="C199:H199"/>
    <mergeCell ref="C200:F200"/>
    <mergeCell ref="C201:F201"/>
    <mergeCell ref="C215:F215"/>
    <mergeCell ref="C216:H216"/>
    <mergeCell ref="C191:F192"/>
    <mergeCell ref="H191:H192"/>
    <mergeCell ref="C193:F194"/>
    <mergeCell ref="H193:H194"/>
    <mergeCell ref="C195:F196"/>
    <mergeCell ref="H195:H196"/>
    <mergeCell ref="C189:F190"/>
    <mergeCell ref="H189:H190"/>
    <mergeCell ref="C176:F177"/>
    <mergeCell ref="H176:H177"/>
    <mergeCell ref="C178:F179"/>
    <mergeCell ref="H178:H179"/>
    <mergeCell ref="C180:F181"/>
    <mergeCell ref="H180:H181"/>
    <mergeCell ref="C182:F183"/>
    <mergeCell ref="H182:H183"/>
    <mergeCell ref="C185:H186"/>
    <mergeCell ref="C187:F188"/>
    <mergeCell ref="H187:H188"/>
    <mergeCell ref="C166:F167"/>
    <mergeCell ref="H166:H167"/>
    <mergeCell ref="C168:H171"/>
    <mergeCell ref="C172:H173"/>
    <mergeCell ref="C174:F175"/>
    <mergeCell ref="H174:H175"/>
    <mergeCell ref="C37:H37"/>
    <mergeCell ref="C39:G39"/>
    <mergeCell ref="C29:H29"/>
    <mergeCell ref="C32:G32"/>
    <mergeCell ref="C33:H33"/>
    <mergeCell ref="C36:G36"/>
    <mergeCell ref="C28:G28"/>
    <mergeCell ref="C2:H2"/>
    <mergeCell ref="C3:D3"/>
    <mergeCell ref="C4:H4"/>
    <mergeCell ref="C7:G7"/>
    <mergeCell ref="C8:H8"/>
    <mergeCell ref="C11:G11"/>
    <mergeCell ref="C12:H12"/>
    <mergeCell ref="C18:G18"/>
    <mergeCell ref="C19:H19"/>
    <mergeCell ref="C23:G23"/>
    <mergeCell ref="C24:H24"/>
  </mergeCells>
  <pageMargins left="0.7" right="0.7" top="0.75" bottom="0.75" header="0.3" footer="0.3"/>
  <pageSetup scale="73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RESUMEN GENERAL</vt:lpstr>
      <vt:lpstr>LOCAL COMERCIAL 150m2</vt:lpstr>
      <vt:lpstr>LOCAL COMERCIAL 28m2</vt:lpstr>
      <vt:lpstr>CONCHA ACUSTICA</vt:lpstr>
      <vt:lpstr>OFICINA ADMINISTRATIVA</vt:lpstr>
      <vt:lpstr>DUCHAS Y VESTIDORES</vt:lpstr>
      <vt:lpstr>PERGOLAS COMPARTIDAS</vt:lpstr>
      <vt:lpstr>GAZEBO</vt:lpstr>
      <vt:lpstr>FOSA SEPTICA</vt:lpstr>
      <vt:lpstr>CHAPOTEADERO</vt:lpstr>
      <vt:lpstr>DESECHOS SOLIDOS</vt:lpstr>
      <vt:lpstr>MOBILIARIO URBANO</vt:lpstr>
      <vt:lpstr>GENERALIDADES</vt:lpstr>
      <vt:lpstr>CHAPOTEADERO!Área_de_impresión</vt:lpstr>
      <vt:lpstr>'CONCHA ACUSTICA'!Área_de_impresión</vt:lpstr>
      <vt:lpstr>'DESECHOS SOLIDOS'!Área_de_impresión</vt:lpstr>
      <vt:lpstr>'DUCHAS Y VESTIDORES'!Área_de_impresión</vt:lpstr>
      <vt:lpstr>'FOSA SEPTICA'!Área_de_impresión</vt:lpstr>
      <vt:lpstr>GAZEBO!Área_de_impresión</vt:lpstr>
      <vt:lpstr>GENERALIDADES!Área_de_impresión</vt:lpstr>
      <vt:lpstr>'LOCAL COMERCIAL 150m2'!Área_de_impresión</vt:lpstr>
      <vt:lpstr>'LOCAL COMERCIAL 28m2'!Área_de_impresión</vt:lpstr>
      <vt:lpstr>'MOBILIARIO URBANO'!Área_de_impresión</vt:lpstr>
      <vt:lpstr>'OFICINA ADMINISTRATIVA'!Área_de_impresión</vt:lpstr>
      <vt:lpstr>'PERGOLAS COMPARTIDAS'!Área_de_impresión</vt:lpstr>
      <vt:lpstr>'RESUMEN GENERAL'!Área_de_impresión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 Heidy Andino</dc:creator>
  <cp:lastModifiedBy>Usuario de Windows</cp:lastModifiedBy>
  <cp:lastPrinted>2022-02-04T21:50:13Z</cp:lastPrinted>
  <dcterms:created xsi:type="dcterms:W3CDTF">2021-07-28T15:41:07Z</dcterms:created>
  <dcterms:modified xsi:type="dcterms:W3CDTF">2024-05-06T19:27:42Z</dcterms:modified>
</cp:coreProperties>
</file>