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dc-lici-1\LICITACIONES\02 RED VIRTUAL\08 LICITACIONES\Documentos Base\año 2019\COT\2593 i (Adoquinado en col. 21 de Octubre)\"/>
    </mc:Choice>
  </mc:AlternateContent>
  <bookViews>
    <workbookView xWindow="0" yWindow="0" windowWidth="28800" windowHeight="12330" activeTab="1"/>
  </bookViews>
  <sheets>
    <sheet name="Presupuesto" sheetId="18" r:id="rId1"/>
    <sheet name="Cronograma" sheetId="23" r:id="rId2"/>
    <sheet name="MC" sheetId="2" state="hidden" r:id="rId3"/>
  </sheets>
  <definedNames>
    <definedName name="_xlnm.Print_Area" localSheetId="2">MC!$A$1:$K$404</definedName>
    <definedName name="_xlnm.Print_Area" localSheetId="0">Presupuesto!$A$7:$I$20</definedName>
    <definedName name="_xlnm.Print_Titles" localSheetId="0">Presupuesto!$7:$12</definedName>
  </definedNames>
  <calcPr calcId="162913"/>
</workbook>
</file>

<file path=xl/calcChain.xml><?xml version="1.0" encoding="utf-8"?>
<calcChain xmlns="http://schemas.openxmlformats.org/spreadsheetml/2006/main">
  <c r="K75" i="18" l="1"/>
  <c r="K74" i="18"/>
  <c r="K69" i="18"/>
  <c r="K70" i="18"/>
  <c r="K71" i="18"/>
  <c r="K72" i="18"/>
  <c r="K68" i="18"/>
  <c r="K63" i="18"/>
  <c r="K65" i="18"/>
  <c r="K66" i="18"/>
  <c r="K62" i="18"/>
  <c r="K59" i="18"/>
  <c r="H71" i="18" l="1"/>
  <c r="I53" i="18" l="1"/>
  <c r="K53" i="18" s="1"/>
  <c r="I54" i="18"/>
  <c r="K54" i="18" s="1"/>
  <c r="I55" i="18"/>
  <c r="K55" i="18" s="1"/>
  <c r="I56" i="18"/>
  <c r="K56" i="18" s="1"/>
  <c r="I57" i="18"/>
  <c r="K57" i="18" s="1"/>
  <c r="I58" i="18"/>
  <c r="K58" i="18" s="1"/>
  <c r="I52" i="18"/>
  <c r="K52" i="18" s="1"/>
  <c r="H72" i="18" l="1"/>
  <c r="I64" i="18" l="1"/>
  <c r="K64" i="18" s="1"/>
  <c r="J76" i="18" s="1"/>
  <c r="H64" i="18"/>
  <c r="H63" i="18"/>
  <c r="H62" i="18"/>
  <c r="B64" i="18" l="1"/>
  <c r="B70" i="18" s="1"/>
  <c r="B63" i="18"/>
  <c r="B62" i="18"/>
  <c r="B68" i="18" s="1"/>
  <c r="I32" i="18" l="1"/>
  <c r="I40" i="18"/>
  <c r="I17" i="18"/>
  <c r="I37" i="18"/>
  <c r="I25" i="18"/>
  <c r="A14" i="18"/>
  <c r="A15" i="18" s="1"/>
  <c r="A16" i="18" s="1"/>
  <c r="A17" i="18" s="1"/>
  <c r="A18" i="18" s="1"/>
  <c r="A19" i="18" s="1"/>
  <c r="A20" i="18" s="1"/>
  <c r="A25" i="18" s="1"/>
  <c r="A26" i="18" l="1"/>
  <c r="A27" i="18" s="1"/>
  <c r="A28" i="18" s="1"/>
  <c r="A29" i="18" s="1"/>
  <c r="A30" i="18" s="1"/>
  <c r="A31" i="18" s="1"/>
  <c r="A32" i="18" s="1"/>
  <c r="A37" i="18" s="1"/>
  <c r="A38" i="18" s="1"/>
  <c r="A39" i="18" s="1"/>
  <c r="A40" i="18" s="1"/>
  <c r="A41" i="18" s="1"/>
  <c r="I42" i="18"/>
  <c r="I30" i="18"/>
  <c r="I43" i="18"/>
  <c r="I31" i="18"/>
  <c r="I41" i="18"/>
  <c r="I28" i="18"/>
  <c r="I14" i="18"/>
  <c r="A42" i="18" l="1"/>
  <c r="A43" i="18" s="1"/>
  <c r="A44" i="18" s="1"/>
  <c r="I39" i="18"/>
  <c r="I38" i="18"/>
  <c r="I26" i="18"/>
  <c r="I29" i="18"/>
  <c r="I20" i="18"/>
  <c r="K45" i="18" l="1"/>
  <c r="I27" i="18"/>
  <c r="I19" i="18"/>
  <c r="I18" i="18"/>
  <c r="K33" i="18" l="1"/>
  <c r="I16" i="18"/>
  <c r="I15" i="18"/>
  <c r="F391" i="2"/>
  <c r="I390" i="2"/>
  <c r="F389" i="2"/>
  <c r="I388" i="2"/>
  <c r="F387" i="2"/>
  <c r="I386" i="2"/>
  <c r="F385" i="2"/>
  <c r="I384" i="2"/>
  <c r="F383" i="2"/>
  <c r="G382" i="2" s="1"/>
  <c r="J382" i="2" s="1"/>
  <c r="I382" i="2"/>
  <c r="F381" i="2"/>
  <c r="I380" i="2"/>
  <c r="F379" i="2"/>
  <c r="G378" i="2" s="1"/>
  <c r="J378" i="2" s="1"/>
  <c r="I378" i="2"/>
  <c r="F377" i="2"/>
  <c r="I376" i="2"/>
  <c r="F375" i="2"/>
  <c r="I374" i="2"/>
  <c r="F373" i="2"/>
  <c r="F365" i="2"/>
  <c r="I364" i="2"/>
  <c r="G364" i="2"/>
  <c r="F363" i="2"/>
  <c r="I362" i="2"/>
  <c r="G362" i="2"/>
  <c r="J362" i="2" s="1"/>
  <c r="F361" i="2"/>
  <c r="G360" i="2" s="1"/>
  <c r="J360" i="2" s="1"/>
  <c r="I360" i="2"/>
  <c r="F359" i="2"/>
  <c r="I358" i="2"/>
  <c r="F357" i="2"/>
  <c r="I356" i="2"/>
  <c r="F355" i="2"/>
  <c r="I354" i="2"/>
  <c r="F353" i="2"/>
  <c r="G352" i="2" s="1"/>
  <c r="J352" i="2" s="1"/>
  <c r="I352" i="2"/>
  <c r="F351" i="2"/>
  <c r="I350" i="2"/>
  <c r="F349" i="2"/>
  <c r="G348" i="2" s="1"/>
  <c r="J348" i="2" s="1"/>
  <c r="I348" i="2"/>
  <c r="F347" i="2"/>
  <c r="F333" i="2"/>
  <c r="I332" i="2"/>
  <c r="F331" i="2"/>
  <c r="I330" i="2"/>
  <c r="F329" i="2"/>
  <c r="G330" i="2" s="1"/>
  <c r="I328" i="2"/>
  <c r="F327" i="2"/>
  <c r="I326" i="2"/>
  <c r="G326" i="2"/>
  <c r="F325" i="2"/>
  <c r="I324" i="2"/>
  <c r="F323" i="2"/>
  <c r="I322" i="2"/>
  <c r="F321" i="2"/>
  <c r="I320" i="2"/>
  <c r="F319" i="2"/>
  <c r="I318" i="2"/>
  <c r="F317" i="2"/>
  <c r="I316" i="2"/>
  <c r="F315" i="2"/>
  <c r="J308" i="2"/>
  <c r="K305" i="2" s="1"/>
  <c r="B273" i="2"/>
  <c r="J272" i="2"/>
  <c r="G272" i="2"/>
  <c r="E272" i="2"/>
  <c r="C272" i="2"/>
  <c r="B271" i="2"/>
  <c r="J270" i="2"/>
  <c r="G270" i="2"/>
  <c r="E270" i="2"/>
  <c r="B269" i="2"/>
  <c r="J268" i="2"/>
  <c r="G268" i="2"/>
  <c r="E268" i="2"/>
  <c r="B267" i="2"/>
  <c r="J266" i="2"/>
  <c r="G266" i="2"/>
  <c r="E266" i="2"/>
  <c r="B265" i="2"/>
  <c r="J264" i="2"/>
  <c r="G264" i="2"/>
  <c r="E264" i="2"/>
  <c r="B263" i="2"/>
  <c r="J262" i="2"/>
  <c r="G262" i="2"/>
  <c r="E262" i="2"/>
  <c r="B261" i="2"/>
  <c r="C262" i="2" s="1"/>
  <c r="H262" i="2" s="1"/>
  <c r="B254" i="2"/>
  <c r="J253" i="2"/>
  <c r="G253" i="2"/>
  <c r="E253" i="2"/>
  <c r="B252" i="2"/>
  <c r="J251" i="2"/>
  <c r="G251" i="2"/>
  <c r="E251" i="2"/>
  <c r="B250" i="2"/>
  <c r="C249" i="2" s="1"/>
  <c r="J249" i="2"/>
  <c r="G249" i="2"/>
  <c r="E249" i="2"/>
  <c r="B248" i="2"/>
  <c r="J247" i="2"/>
  <c r="G247" i="2"/>
  <c r="E247" i="2"/>
  <c r="B246" i="2"/>
  <c r="C247" i="2" s="1"/>
  <c r="H247" i="2" s="1"/>
  <c r="J245" i="2"/>
  <c r="G245" i="2"/>
  <c r="E245" i="2"/>
  <c r="B244" i="2"/>
  <c r="J243" i="2"/>
  <c r="G243" i="2"/>
  <c r="E243" i="2"/>
  <c r="B242" i="2"/>
  <c r="J241" i="2"/>
  <c r="G241" i="2"/>
  <c r="E241" i="2"/>
  <c r="C241" i="2"/>
  <c r="K241" i="2" s="1"/>
  <c r="B240" i="2"/>
  <c r="J239" i="2"/>
  <c r="G239" i="2"/>
  <c r="E239" i="2"/>
  <c r="E255" i="2" s="1"/>
  <c r="B238" i="2"/>
  <c r="C239" i="2" s="1"/>
  <c r="G227" i="2"/>
  <c r="J227" i="2" s="1"/>
  <c r="G226" i="2"/>
  <c r="J226" i="2" s="1"/>
  <c r="J228" i="2" s="1"/>
  <c r="K223" i="2" s="1"/>
  <c r="J219" i="2"/>
  <c r="I219" i="2"/>
  <c r="I218" i="2"/>
  <c r="J218" i="2" s="1"/>
  <c r="H211" i="2"/>
  <c r="G211" i="2"/>
  <c r="J211" i="2" s="1"/>
  <c r="K208" i="2" s="1"/>
  <c r="H204" i="2"/>
  <c r="G204" i="2"/>
  <c r="J191" i="2"/>
  <c r="K186" i="2" s="1"/>
  <c r="J182" i="2"/>
  <c r="K176" i="2" s="1"/>
  <c r="K169" i="2"/>
  <c r="J165" i="2"/>
  <c r="K162" i="2" s="1"/>
  <c r="J150" i="2"/>
  <c r="K147" i="2" s="1"/>
  <c r="K154" i="2" s="1"/>
  <c r="J141" i="2"/>
  <c r="K138" i="2" s="1"/>
  <c r="K158" i="2" s="1"/>
  <c r="J134" i="2"/>
  <c r="K128" i="2" s="1"/>
  <c r="E121" i="2"/>
  <c r="G121" i="2" s="1"/>
  <c r="H120" i="2"/>
  <c r="H121" i="2" s="1"/>
  <c r="E120" i="2"/>
  <c r="G120" i="2" s="1"/>
  <c r="G115" i="2"/>
  <c r="H115" i="2" s="1"/>
  <c r="J115" i="2" s="1"/>
  <c r="G114" i="2"/>
  <c r="H114" i="2" s="1"/>
  <c r="J114" i="2" s="1"/>
  <c r="H106" i="2"/>
  <c r="J106" i="2" s="1"/>
  <c r="J107" i="2" s="1"/>
  <c r="K101" i="2" s="1"/>
  <c r="J105" i="2"/>
  <c r="G94" i="2"/>
  <c r="J94" i="2" s="1"/>
  <c r="J95" i="2" s="1"/>
  <c r="J89" i="2"/>
  <c r="J88" i="2"/>
  <c r="J87" i="2"/>
  <c r="J86" i="2"/>
  <c r="I85" i="2"/>
  <c r="J85" i="2" s="1"/>
  <c r="J84" i="2"/>
  <c r="J83" i="2"/>
  <c r="J82" i="2"/>
  <c r="J81" i="2"/>
  <c r="J80" i="2"/>
  <c r="G64" i="2"/>
  <c r="J64" i="2" s="1"/>
  <c r="J65" i="2" s="1"/>
  <c r="J59" i="2"/>
  <c r="J58" i="2"/>
  <c r="J57" i="2"/>
  <c r="J56" i="2"/>
  <c r="J55" i="2"/>
  <c r="J54" i="2"/>
  <c r="J53" i="2"/>
  <c r="J52" i="2"/>
  <c r="G40" i="2"/>
  <c r="I40" i="2" s="1"/>
  <c r="G39" i="2"/>
  <c r="I39" i="2" s="1"/>
  <c r="G38" i="2"/>
  <c r="I38" i="2" s="1"/>
  <c r="G37" i="2"/>
  <c r="I37" i="2" s="1"/>
  <c r="I36" i="2"/>
  <c r="I35" i="2"/>
  <c r="I34" i="2"/>
  <c r="G33" i="2"/>
  <c r="I33" i="2" s="1"/>
  <c r="A30" i="2"/>
  <c r="A45" i="2" s="1"/>
  <c r="A49" i="2" s="1"/>
  <c r="A70" i="2" s="1"/>
  <c r="A76" i="2" s="1"/>
  <c r="A101" i="2" s="1"/>
  <c r="A110" i="2" s="1"/>
  <c r="A128" i="2" s="1"/>
  <c r="A138" i="2" s="1"/>
  <c r="A147" i="2" s="1"/>
  <c r="A154" i="2" s="1"/>
  <c r="A158" i="2" s="1"/>
  <c r="A162" i="2" s="1"/>
  <c r="A169" i="2" s="1"/>
  <c r="A176" i="2" s="1"/>
  <c r="A186" i="2" s="1"/>
  <c r="A195" i="2" s="1"/>
  <c r="A201" i="2" s="1"/>
  <c r="A208" i="2" s="1"/>
  <c r="A215" i="2" s="1"/>
  <c r="A223" i="2" s="1"/>
  <c r="A232" i="2" s="1"/>
  <c r="A283" i="2" s="1"/>
  <c r="A291" i="2" s="1"/>
  <c r="A299" i="2" s="1"/>
  <c r="A305" i="2" s="1"/>
  <c r="A311" i="2" s="1"/>
  <c r="A337" i="2" s="1"/>
  <c r="A343" i="2" s="1"/>
  <c r="A369" i="2" s="1"/>
  <c r="A398" i="2" s="1"/>
  <c r="A404" i="2" s="1"/>
  <c r="A408" i="2" s="1"/>
  <c r="I22" i="2"/>
  <c r="H22" i="2"/>
  <c r="I21" i="2"/>
  <c r="H21" i="2"/>
  <c r="C253" i="2" l="1"/>
  <c r="J121" i="2"/>
  <c r="K268" i="2"/>
  <c r="G316" i="2"/>
  <c r="G318" i="2"/>
  <c r="G322" i="2"/>
  <c r="G354" i="2"/>
  <c r="J354" i="2" s="1"/>
  <c r="G358" i="2"/>
  <c r="J358" i="2" s="1"/>
  <c r="J116" i="2"/>
  <c r="J21" i="2"/>
  <c r="C264" i="2"/>
  <c r="H264" i="2" s="1"/>
  <c r="C268" i="2"/>
  <c r="H268" i="2" s="1"/>
  <c r="G374" i="2"/>
  <c r="J374" i="2" s="1"/>
  <c r="G376" i="2"/>
  <c r="J376" i="2" s="1"/>
  <c r="G380" i="2"/>
  <c r="J380" i="2" s="1"/>
  <c r="J392" i="2" s="1"/>
  <c r="K369" i="2" s="1"/>
  <c r="G340" i="2" s="1"/>
  <c r="H340" i="2" s="1"/>
  <c r="J340" i="2" s="1"/>
  <c r="K337" i="2" s="1"/>
  <c r="G386" i="2"/>
  <c r="J386" i="2" s="1"/>
  <c r="G390" i="2"/>
  <c r="J390" i="2" s="1"/>
  <c r="C243" i="2"/>
  <c r="H243" i="2" s="1"/>
  <c r="J22" i="2"/>
  <c r="J120" i="2"/>
  <c r="E274" i="2"/>
  <c r="J364" i="2"/>
  <c r="K21" i="18"/>
  <c r="K46" i="18" s="1"/>
  <c r="J318" i="2"/>
  <c r="J326" i="2"/>
  <c r="G388" i="2"/>
  <c r="J388" i="2" s="1"/>
  <c r="J60" i="2"/>
  <c r="J67" i="2" s="1"/>
  <c r="K49" i="2" s="1"/>
  <c r="H73" i="2" s="1"/>
  <c r="J73" i="2" s="1"/>
  <c r="K70" i="2" s="1"/>
  <c r="K247" i="2"/>
  <c r="I204" i="2"/>
  <c r="K201" i="2" s="1"/>
  <c r="C251" i="2"/>
  <c r="G328" i="2"/>
  <c r="J328" i="2" s="1"/>
  <c r="H239" i="2"/>
  <c r="H286" i="2"/>
  <c r="G294" i="2" s="1"/>
  <c r="J294" i="2" s="1"/>
  <c r="G384" i="2"/>
  <c r="J384" i="2" s="1"/>
  <c r="K262" i="2"/>
  <c r="K249" i="2"/>
  <c r="K253" i="2"/>
  <c r="C266" i="2"/>
  <c r="K266" i="2" s="1"/>
  <c r="J316" i="2"/>
  <c r="J322" i="2"/>
  <c r="G356" i="2"/>
  <c r="J356" i="2" s="1"/>
  <c r="J220" i="2"/>
  <c r="K215" i="2" s="1"/>
  <c r="H249" i="2"/>
  <c r="H253" i="2"/>
  <c r="K272" i="2"/>
  <c r="J330" i="2"/>
  <c r="I41" i="2"/>
  <c r="K30" i="2" s="1"/>
  <c r="K243" i="2"/>
  <c r="G324" i="2"/>
  <c r="J324" i="2" s="1"/>
  <c r="G332" i="2"/>
  <c r="J332" i="2" s="1"/>
  <c r="G350" i="2"/>
  <c r="J350" i="2" s="1"/>
  <c r="J366" i="2" s="1"/>
  <c r="K343" i="2" s="1"/>
  <c r="J90" i="2"/>
  <c r="J97" i="2" s="1"/>
  <c r="K76" i="2" s="1"/>
  <c r="H251" i="2"/>
  <c r="K251" i="2"/>
  <c r="J122" i="2"/>
  <c r="J124" i="2" s="1"/>
  <c r="K110" i="2" s="1"/>
  <c r="K239" i="2"/>
  <c r="C270" i="2"/>
  <c r="H270" i="2" s="1"/>
  <c r="J286" i="2"/>
  <c r="H287" i="2"/>
  <c r="H241" i="2"/>
  <c r="H272" i="2"/>
  <c r="G320" i="2"/>
  <c r="J320" i="2" s="1"/>
  <c r="C245" i="2"/>
  <c r="H245" i="2" s="1"/>
  <c r="J23" i="2" l="1"/>
  <c r="K10" i="2" s="1"/>
  <c r="K264" i="2"/>
  <c r="H266" i="2"/>
  <c r="J334" i="2"/>
  <c r="K311" i="2" s="1"/>
  <c r="H274" i="2"/>
  <c r="H255" i="2"/>
  <c r="H276" i="2" s="1"/>
  <c r="K245" i="2"/>
  <c r="K255" i="2" s="1"/>
  <c r="J287" i="2"/>
  <c r="J288" i="2" s="1"/>
  <c r="K283" i="2" s="1"/>
  <c r="G295" i="2"/>
  <c r="J295" i="2" s="1"/>
  <c r="J296" i="2" s="1"/>
  <c r="K291" i="2" s="1"/>
  <c r="K270" i="2"/>
  <c r="K274" i="2" s="1"/>
  <c r="K276" i="2" l="1"/>
  <c r="K278" i="2"/>
  <c r="K280" i="2" s="1"/>
  <c r="K232" i="2" s="1"/>
</calcChain>
</file>

<file path=xl/sharedStrings.xml><?xml version="1.0" encoding="utf-8"?>
<sst xmlns="http://schemas.openxmlformats.org/spreadsheetml/2006/main" count="707" uniqueCount="263">
  <si>
    <t>No</t>
  </si>
  <si>
    <t>CODIGO</t>
  </si>
  <si>
    <t>DESCRIPCION</t>
  </si>
  <si>
    <t>UNIDAD</t>
  </si>
  <si>
    <t>CANTIDAD</t>
  </si>
  <si>
    <t>LONGITUD</t>
  </si>
  <si>
    <t>M3</t>
  </si>
  <si>
    <t>TOTAL</t>
  </si>
  <si>
    <t>ANCHO PROM</t>
  </si>
  <si>
    <t>UND</t>
  </si>
  <si>
    <t>ESPESOR</t>
  </si>
  <si>
    <t>VOLUMEN</t>
  </si>
  <si>
    <t>F507005</t>
  </si>
  <si>
    <t>VIAJE</t>
  </si>
  <si>
    <t>PROM</t>
  </si>
  <si>
    <t>F053001</t>
  </si>
  <si>
    <t>@</t>
  </si>
  <si>
    <t>F130044</t>
  </si>
  <si>
    <t>PRUEBA DE CONTROL DE CALIDAD DE CONCRETO</t>
  </si>
  <si>
    <t>UNID</t>
  </si>
  <si>
    <t xml:space="preserve">M3  </t>
  </si>
  <si>
    <t>F016001</t>
  </si>
  <si>
    <t xml:space="preserve">M2  </t>
  </si>
  <si>
    <t>ANCHO</t>
  </si>
  <si>
    <t>ÁREA</t>
  </si>
  <si>
    <t xml:space="preserve"> M3  </t>
  </si>
  <si>
    <t>F130003</t>
  </si>
  <si>
    <t xml:space="preserve">  CURADO DE LOSA  </t>
  </si>
  <si>
    <t xml:space="preserve"> M2  </t>
  </si>
  <si>
    <t>SUB-TOTAL</t>
  </si>
  <si>
    <t xml:space="preserve">F013001 </t>
  </si>
  <si>
    <t xml:space="preserve"> TRAZADO CON TEODOLITO </t>
  </si>
  <si>
    <t xml:space="preserve"> M.L.  </t>
  </si>
  <si>
    <t>ELEMENTO</t>
  </si>
  <si>
    <t>CALCULO DE CORTE Y RELLENO</t>
  </si>
  <si>
    <t>DISTANCIA</t>
  </si>
  <si>
    <t>CORTE</t>
  </si>
  <si>
    <t>VOL (M3)</t>
  </si>
  <si>
    <t>RELLENO</t>
  </si>
  <si>
    <t>EST</t>
  </si>
  <si>
    <t>Long.</t>
  </si>
  <si>
    <t>DIST</t>
  </si>
  <si>
    <t>Ancho de Calle</t>
  </si>
  <si>
    <t>P de Ancho</t>
  </si>
  <si>
    <t>Acorte(m2)</t>
  </si>
  <si>
    <t>Arell(m2)</t>
  </si>
  <si>
    <t>F051002</t>
  </si>
  <si>
    <t>IZQUIERDO</t>
  </si>
  <si>
    <t>DERECHO</t>
  </si>
  <si>
    <t xml:space="preserve">KG  </t>
  </si>
  <si>
    <t xml:space="preserve">  ACERO DE REFUERZO GRADO 40 Fy=2800 Kg/cm2  </t>
  </si>
  <si>
    <t>BARRA</t>
  </si>
  <si>
    <t xml:space="preserve">Kg/mL </t>
  </si>
  <si>
    <t>mL DE VAR.</t>
  </si>
  <si>
    <t>#4 = 1/2"</t>
  </si>
  <si>
    <t>CANT</t>
  </si>
  <si>
    <t>F130004</t>
  </si>
  <si>
    <t xml:space="preserve">  DESENCOFRADO ELEMENTOS DE CONCRETO </t>
  </si>
  <si>
    <t>ÁREA (AutoCAD)</t>
  </si>
  <si>
    <t xml:space="preserve">M.L. </t>
  </si>
  <si>
    <t xml:space="preserve">ML  </t>
  </si>
  <si>
    <t>F011013</t>
  </si>
  <si>
    <t xml:space="preserve">  LIMPIEZA FINAL DEL AREA EN PUENTES  </t>
  </si>
  <si>
    <t xml:space="preserve">DIA  </t>
  </si>
  <si>
    <t xml:space="preserve">F001003 </t>
  </si>
  <si>
    <t xml:space="preserve">TRAZADO Y MARCADO DE CALLE </t>
  </si>
  <si>
    <t xml:space="preserve">F260022 </t>
  </si>
  <si>
    <t>CORTE DE MATERIAL CON TRACTOR D-6</t>
  </si>
  <si>
    <t xml:space="preserve">M3 </t>
  </si>
  <si>
    <t>EN M.L.</t>
  </si>
  <si>
    <t>TOTALES</t>
  </si>
  <si>
    <t>VOLUMEN DE CORTE=</t>
  </si>
  <si>
    <t>VOL. RELLENO=</t>
  </si>
  <si>
    <t>TOTAL CORTE</t>
  </si>
  <si>
    <t>TOTAL RELLENO</t>
  </si>
  <si>
    <t>SUB-TOTALES</t>
  </si>
  <si>
    <t>TRAMO 1.1</t>
  </si>
  <si>
    <t>TRAMO 1.2</t>
  </si>
  <si>
    <t>EST. FINAL</t>
  </si>
  <si>
    <t>TRANSPORTE DE MAQUINARIA</t>
  </si>
  <si>
    <t>F011003</t>
  </si>
  <si>
    <t xml:space="preserve">  LIMPIEZA DE CAUCE DE QUEBRADA  </t>
  </si>
  <si>
    <t xml:space="preserve">M2   </t>
  </si>
  <si>
    <t>F260010</t>
  </si>
  <si>
    <t>F130001</t>
  </si>
  <si>
    <t>F130006</t>
  </si>
  <si>
    <t>F130035</t>
  </si>
  <si>
    <t>F130007</t>
  </si>
  <si>
    <t>F130008</t>
  </si>
  <si>
    <t xml:space="preserve">EST </t>
  </si>
  <si>
    <t>M-24184 - CAJA PUENTE</t>
  </si>
  <si>
    <r>
      <t xml:space="preserve">NOTA: </t>
    </r>
    <r>
      <rPr>
        <sz val="10"/>
        <color indexed="8"/>
        <rFont val="Arial Narrow"/>
        <family val="2"/>
      </rPr>
      <t xml:space="preserve">Se considera 1. El trazado inicial, 2. La verificación de niveles despúes del corte </t>
    </r>
  </si>
  <si>
    <t>F001004</t>
  </si>
  <si>
    <t xml:space="preserve">  EXCAVACION SUELO TIPO I CON RETROEXCAVADORA  </t>
  </si>
  <si>
    <t xml:space="preserve">  BOMBA ACHICADORA 4"  </t>
  </si>
  <si>
    <t xml:space="preserve">JDR  </t>
  </si>
  <si>
    <t>SECCIÓN</t>
  </si>
  <si>
    <t>CORONA 1</t>
  </si>
  <si>
    <t>CORONA 2</t>
  </si>
  <si>
    <t xml:space="preserve">  CONCRETO DE 210 KG/CM  </t>
  </si>
  <si>
    <t>CORONAS DE CONCRETO ARMADO</t>
  </si>
  <si>
    <t>#3 = 3/8"</t>
  </si>
  <si>
    <t>REFUERZO LONGITUDINAL</t>
  </si>
  <si>
    <t>REFUERZO TRANSVERSAL</t>
  </si>
  <si>
    <t xml:space="preserve">UNID  </t>
  </si>
  <si>
    <t xml:space="preserve">  APOYOS DE NEOPRENO  </t>
  </si>
  <si>
    <t xml:space="preserve">  ENCOFRADO DE LOSA SUPERIOR  </t>
  </si>
  <si>
    <t xml:space="preserve">  LOSA PUENTE e=19 CM (1 VIA) c/ac (TIPO SOPTRAVI)  </t>
  </si>
  <si>
    <t xml:space="preserve">  IMBORNALES ( PVC 4" RD 50)  </t>
  </si>
  <si>
    <t xml:space="preserve">  JUNTA ASFALTICA PARA LOSA (ESPESOR 15 CMS)  </t>
  </si>
  <si>
    <t xml:space="preserve">ML </t>
  </si>
  <si>
    <t xml:space="preserve">  PASAMANOS HG 11/2",PARALES@1.00m,ARRIOSTRE@0.50m   </t>
  </si>
  <si>
    <t>F282006</t>
  </si>
  <si>
    <t>EXTREMO</t>
  </si>
  <si>
    <t xml:space="preserve">F011011 </t>
  </si>
  <si>
    <t xml:space="preserve"> LIMPIEZA DE AREAS EXTERIORES  </t>
  </si>
  <si>
    <t>AGUAS ARRIBA</t>
  </si>
  <si>
    <t>AGUAS ABAJO</t>
  </si>
  <si>
    <t>EST. INICIAL</t>
  </si>
  <si>
    <t>SUB-TOTAL RELLENO</t>
  </si>
  <si>
    <t>F260025</t>
  </si>
  <si>
    <t>MA-001- CAUCE DE QUEBRADA</t>
  </si>
  <si>
    <t>MR-000348 - OTROS</t>
  </si>
  <si>
    <t>M-000040 - GENERALES</t>
  </si>
  <si>
    <t xml:space="preserve">CONSTRUCCIÓN CAJA PUENTE </t>
  </si>
  <si>
    <t>SAN JERÓNIMO, DOLORES MERENDÓN, OCOTEPEQUE.</t>
  </si>
  <si>
    <t>LARGO</t>
  </si>
  <si>
    <t>LADOS</t>
  </si>
  <si>
    <t>ANCHO 1</t>
  </si>
  <si>
    <t>ANCHO 2</t>
  </si>
  <si>
    <t>ACARREO DE MATERIAL (DESPERDICIO)</t>
  </si>
  <si>
    <t>V. CORTE</t>
  </si>
  <si>
    <t>V. RELLENO</t>
  </si>
  <si>
    <t>DIFERENCIA</t>
  </si>
  <si>
    <t>ABUNDA.</t>
  </si>
  <si>
    <t>ÁREAS DE MURO POR ESTACIÓN</t>
  </si>
  <si>
    <t>ÁREAS DE EXCAVACIÓN POR ESTACIÓN</t>
  </si>
  <si>
    <t>DESCRIPCIÓN</t>
  </si>
  <si>
    <t>ESTRIBO</t>
  </si>
  <si>
    <t>PILASTRA</t>
  </si>
  <si>
    <t>CLARO 1</t>
  </si>
  <si>
    <t>CLARO 2</t>
  </si>
  <si>
    <t>FOTOCOPIAS DE PLANOS ESPECIALES</t>
  </si>
  <si>
    <t>LARGO DE CAJA PUENTE</t>
  </si>
  <si>
    <t>ANCHO DE CAJA PUENTE</t>
  </si>
  <si>
    <t>DIENTE DE ENTRADA</t>
  </si>
  <si>
    <t>DIENTE DE SALIDA</t>
  </si>
  <si>
    <t>ALA E1</t>
  </si>
  <si>
    <t>ALA E2</t>
  </si>
  <si>
    <t>ALA S1</t>
  </si>
  <si>
    <t>ALA S2</t>
  </si>
  <si>
    <t>ESTRIBO I</t>
  </si>
  <si>
    <t>ESTRIBO II</t>
  </si>
  <si>
    <t>CAMA DE MAMPOSTERÍA</t>
  </si>
  <si>
    <t>CIMENTACIÓN PILASTRA</t>
  </si>
  <si>
    <t>ENCHAPE ENTRADA</t>
  </si>
  <si>
    <t>ENCHAPE SALIDA</t>
  </si>
  <si>
    <t>* ESPESOR</t>
  </si>
  <si>
    <t>SUB TOTAL VOLUMEN DE EXCAVACIÓN EN CAJA PUENTE</t>
  </si>
  <si>
    <t>EXCAVACIÓN EN ALA</t>
  </si>
  <si>
    <t>ÁREA PROMEDIO (AutoCAD)</t>
  </si>
  <si>
    <t>SUB TOTAL VOLUMEN DE EXCAVACIÓN PARA 4 ALAS</t>
  </si>
  <si>
    <t>CONCRETO CICLOPEO CON MEZCLADORA</t>
  </si>
  <si>
    <t>F052004</t>
  </si>
  <si>
    <t>SUB TOTAL VOLUMEN DE MAMPOSTERÍA EN CAJA PUENTE</t>
  </si>
  <si>
    <t>SUB TOTAL VOLUMEN DE MAMPOSTERÍA PARA 4 ALAS</t>
  </si>
  <si>
    <t>VOLUMEN TOTAL DE CONCRETO CICLÓPEO</t>
  </si>
  <si>
    <t>ROMPE AGUAS</t>
  </si>
  <si>
    <t xml:space="preserve">* ALTURA </t>
  </si>
  <si>
    <t>PER. ANILLO</t>
  </si>
  <si>
    <t># LOSAS</t>
  </si>
  <si>
    <t>* DOS PRUEBAS POR LOSA</t>
  </si>
  <si>
    <t>M2</t>
  </si>
  <si>
    <t xml:space="preserve">REMOCION DE CAPA VEGETAL </t>
  </si>
  <si>
    <t>F011017</t>
  </si>
  <si>
    <t>*EL ANCHO INCLIYE EL ANCHO DE LA CALLE MAS 1.00 M A CADA LADO</t>
  </si>
  <si>
    <t xml:space="preserve">CHAPEO Y LIMPIEZA, PARA EDI (INC/ACA HASTA 20 MTS) </t>
  </si>
  <si>
    <t>F011001</t>
  </si>
  <si>
    <t xml:space="preserve">VOLUMEN TOTAL DE RELLENO </t>
  </si>
  <si>
    <t>VOL. TOTAL DE CORTE =</t>
  </si>
  <si>
    <t xml:space="preserve">RELLENO DE MATERIAL SELECTO COMPACTADO C/COMPACTADORA DE PLATO </t>
  </si>
  <si>
    <t>F0105001</t>
  </si>
  <si>
    <t>F260021</t>
  </si>
  <si>
    <t>ESCARIFICACION, CONFORMACION Y COMPACTACION</t>
  </si>
  <si>
    <t xml:space="preserve">SUMINISTRO Y COLOCACION DE SUB-BASE </t>
  </si>
  <si>
    <t xml:space="preserve">EXCAVACION ESTRUCTURAL </t>
  </si>
  <si>
    <t xml:space="preserve">ACARREO DE MATERIAL (DESPERDICIO) </t>
  </si>
  <si>
    <t xml:space="preserve">MURO DE MAMPOSTERIA </t>
  </si>
  <si>
    <t>F021005</t>
  </si>
  <si>
    <t xml:space="preserve">RELLENO COMP. MATERIAL CERNIDO DEL SITIO </t>
  </si>
  <si>
    <t>F015004</t>
  </si>
  <si>
    <t xml:space="preserve">FOTOCOPIAS DE EXPEDIENTE </t>
  </si>
  <si>
    <t>F283046</t>
  </si>
  <si>
    <t>F283047</t>
  </si>
  <si>
    <t>M-100102 - APERTURA DE CALLES</t>
  </si>
  <si>
    <t>MMDB-3 - MURO DE CONTENCIÓN</t>
  </si>
  <si>
    <t>F014002</t>
  </si>
  <si>
    <t>EXCAV.</t>
  </si>
  <si>
    <t>ABUND,</t>
  </si>
  <si>
    <t>VOLUMEN TOTAL DE EXCAVACIÓN EN CAJA PUENTE</t>
  </si>
  <si>
    <t>ADOQUINADO</t>
  </si>
  <si>
    <t>TRAZADO Y MARCADO CON NIVEL</t>
  </si>
  <si>
    <t>ITEM</t>
  </si>
  <si>
    <t>LIMPIEZA FINAL</t>
  </si>
  <si>
    <t>m</t>
  </si>
  <si>
    <r>
      <t>m</t>
    </r>
    <r>
      <rPr>
        <sz val="12"/>
        <color theme="1"/>
        <rFont val="Calibri"/>
        <family val="2"/>
      </rPr>
      <t>³</t>
    </r>
  </si>
  <si>
    <r>
      <t>m</t>
    </r>
    <r>
      <rPr>
        <sz val="12"/>
        <color theme="1"/>
        <rFont val="Calibri"/>
        <family val="2"/>
      </rPr>
      <t>²</t>
    </r>
  </si>
  <si>
    <t>CONFORMACIÓN DE SUBRASANTE</t>
  </si>
  <si>
    <t>PRECIO UNITARIO</t>
  </si>
  <si>
    <t>ROTULO DEL PROYECTO</t>
  </si>
  <si>
    <t>Unidad</t>
  </si>
  <si>
    <t>gbl</t>
  </si>
  <si>
    <t>SUB TOTAL</t>
  </si>
  <si>
    <t>TOTAL DEL PROYECTO</t>
  </si>
  <si>
    <t>CONSTRUCCIÓN ADOQUINADO CALLE 1 ACCESO CRUZ VERDE, COLONIA KENNEDY</t>
  </si>
  <si>
    <t>CONSTRUCCIÓN ADOQUINADO CALLE 2 ESTACIONAMIENTO CRUZ VERDE, COLONIA KENNEDY</t>
  </si>
  <si>
    <t>CONSTRUCCIÓN ADOQUINADO CALLE 3 UNIDAD METROPOLITANA POLICIAL #4 COLONIA KENNEDY</t>
  </si>
  <si>
    <t>PROPIETARIO: A.M.D.C</t>
  </si>
  <si>
    <t>SUB BASE</t>
  </si>
  <si>
    <t>INSTALACIÓN DE ADOQUIN</t>
  </si>
  <si>
    <t>SOLERA DE CONFINAMIENTO 15X15, 3#3, #2@20CM. CONC 1:2:2</t>
  </si>
  <si>
    <t>CONCRETO HIDRAULICO DE 3000 PSI</t>
  </si>
  <si>
    <t>EXCAVACIÓN COMÚN</t>
  </si>
  <si>
    <t>ACARREO DE MATERIAL DE DESPERDICIO</t>
  </si>
  <si>
    <t>m³</t>
  </si>
  <si>
    <t>m²</t>
  </si>
  <si>
    <t>ALCALDIA MUNICIPAL DEL DISTRITO CENTRAL</t>
  </si>
  <si>
    <t>ml</t>
  </si>
  <si>
    <t>m³/km</t>
  </si>
  <si>
    <t>CUNETA</t>
  </si>
  <si>
    <t>CUNETA DE MAMPOSTERIA  E = 0.25 m, A = 0.20 m, P = 0.25 m</t>
  </si>
  <si>
    <t>VIGAS PARA DRENAJE TIPO QUIEBRAPATAS</t>
  </si>
  <si>
    <t>m3</t>
  </si>
  <si>
    <t>m3/km</t>
  </si>
  <si>
    <t>GENERALES DEL PROYECTO</t>
  </si>
  <si>
    <t>CODIGO: 2593</t>
  </si>
  <si>
    <t>TRAMO 1</t>
  </si>
  <si>
    <t>TRAMO 2</t>
  </si>
  <si>
    <t>TRAMO 3</t>
  </si>
  <si>
    <t>TRAMO 4</t>
  </si>
  <si>
    <t>NIVELACION DE POZOS DE INSPECCION Y CASQUETES</t>
  </si>
  <si>
    <t>MURO DE RETENCIÓN (MAMPOSTERÍA)</t>
  </si>
  <si>
    <t>RELLENO Y COMPACTADO CON MATERIAL SELECTO</t>
  </si>
  <si>
    <t>SOLERA DE CONFINAMIENTO 15X15CM, 3#3, #2@20CM.</t>
  </si>
  <si>
    <t>unidad</t>
  </si>
  <si>
    <t>global</t>
  </si>
  <si>
    <t>NOMBRE: CONSTRUCCIÓN DE ADOQUINADO DE CALLES Y ESTACIONAMIENTO EN COLONIA 21 DE OCTUBRE</t>
  </si>
  <si>
    <t>CRONOGRAMA DE EJECUCION DE ACTIVIDADES</t>
  </si>
  <si>
    <t>NOMBRE DEL PROYECTO: CONSTRUCCION DE ADOQUINADO DE CALLES Y ESTACIONAMIENTO EN COLONIA 21 DE OCTUBRE</t>
  </si>
  <si>
    <t>PROPIETARIO: AMDC</t>
  </si>
  <si>
    <t>MES 1</t>
  </si>
  <si>
    <t>MES 2</t>
  </si>
  <si>
    <t>MURO DE RETENCION (MAMPOSTERIA)</t>
  </si>
  <si>
    <r>
      <rPr>
        <b/>
        <sz val="18"/>
        <rFont val="Calibri"/>
        <family val="2"/>
      </rPr>
      <t>Instrucciones:</t>
    </r>
    <r>
      <rPr>
        <sz val="18"/>
        <color theme="1"/>
        <rFont val="Calibri"/>
        <family val="2"/>
        <scheme val="minor"/>
      </rPr>
      <t xml:space="preserve">
1. Sólo llenar campos que están en anaranjado.
2. Una vez completo fechar, firmar y sellar 
3. Incluirlo dentro de su oferta</t>
    </r>
  </si>
  <si>
    <t>1. Sólo llenar precio unitario</t>
  </si>
  <si>
    <t>2. Una vez completado fechar, firmar y sellar</t>
  </si>
  <si>
    <t>3. Incluirlo dentro de su oferta</t>
  </si>
  <si>
    <t>Nombre oferente</t>
  </si>
  <si>
    <t>Fecha</t>
  </si>
  <si>
    <t>Firma y sello</t>
  </si>
  <si>
    <t>1. Una vez completado fechar, firmar y sellar</t>
  </si>
  <si>
    <t>2. Incluirlo dentro de su oferta</t>
  </si>
  <si>
    <r>
      <rPr>
        <b/>
        <sz val="14"/>
        <rFont val="Times New Roman"/>
        <family val="1"/>
      </rPr>
      <t>Instrucciones:</t>
    </r>
    <r>
      <rPr>
        <sz val="14"/>
        <color theme="1"/>
        <rFont val="Times New Roman"/>
        <family val="1"/>
      </rPr>
      <t xml:space="preserve">
1. Sólo llenar campos que están en anaranjado.
2. Una vez completo fechar, firmar y sellar 
3. Incluirlo dentro de su oferta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</si>
</sst>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&quot;L&quot;* #,##0.00_-;\-&quot;L&quot;* #,##0.00_-;_-&quot;L&quot;* &quot;-&quot;??_-;_-@_-"/>
    <numFmt numFmtId="164" formatCode="_ * #,##0.00_ ;_ * \-#,##0.00_ ;_ * &quot;-&quot;??_ ;_ @_ "/>
    <numFmt numFmtId="165" formatCode="00\+000.00"/>
    <numFmt numFmtId="166" formatCode="0.000"/>
    <numFmt numFmtId="167" formatCode="#,##0.00\ &quot;mL&quot;"/>
    <numFmt numFmtId="168" formatCode="#,##0.00\ &quot;m2&quot;"/>
    <numFmt numFmtId="169" formatCode="#,##0.00\ &quot;m3&quot;"/>
    <numFmt numFmtId="170" formatCode="#,##0.00\ &quot;und&quot;"/>
    <numFmt numFmtId="171" formatCode="#,##0.00\ &quot;Kg&quot;"/>
    <numFmt numFmtId="172" formatCode="#,##0.0000\ &quot;m2&quot;"/>
    <numFmt numFmtId="173" formatCode="0.00;[Red]0.00"/>
    <numFmt numFmtId="174" formatCode="0.0000"/>
    <numFmt numFmtId="175" formatCode="0.000;[Red]0.000"/>
    <numFmt numFmtId="176" formatCode="#,##0.0000\ &quot;mL&quot;"/>
    <numFmt numFmtId="177" formatCode="0.00\ &quot;*&quot;"/>
    <numFmt numFmtId="178" formatCode="_ &quot;L.&quot;\ * #,##0.00_ ;_ &quot;L.&quot;\ * \-#,##0.00_ ;_ &quot;L.&quot;\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sz val="11"/>
      <color theme="0"/>
      <name val="Arial Black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alibri"/>
      <family val="2"/>
    </font>
    <font>
      <sz val="10"/>
      <color theme="1"/>
      <name val="Century Gothic"/>
      <family val="2"/>
    </font>
    <font>
      <b/>
      <sz val="11"/>
      <name val="Century Gothic"/>
      <family val="2"/>
    </font>
    <font>
      <sz val="16"/>
      <color theme="1"/>
      <name val="Arial Narrow"/>
      <family val="2"/>
    </font>
    <font>
      <b/>
      <sz val="12"/>
      <name val="Century Gothic"/>
      <family val="2"/>
    </font>
    <font>
      <b/>
      <sz val="22"/>
      <name val="Century Gothic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0" fontId="7" fillId="0" borderId="0">
      <alignment vertical="top"/>
    </xf>
    <xf numFmtId="0" fontId="12" fillId="0" borderId="0"/>
    <xf numFmtId="0" fontId="8" fillId="0" borderId="0">
      <alignment vertical="top"/>
    </xf>
    <xf numFmtId="0" fontId="9" fillId="0" borderId="0">
      <alignment vertical="top"/>
    </xf>
    <xf numFmtId="0" fontId="11" fillId="0" borderId="0"/>
    <xf numFmtId="178" fontId="1" fillId="0" borderId="0" applyFont="0" applyFill="0" applyBorder="0" applyAlignment="0" applyProtection="0"/>
  </cellStyleXfs>
  <cellXfs count="313">
    <xf numFmtId="0" fontId="0" fillId="0" borderId="0" xfId="0"/>
    <xf numFmtId="2" fontId="13" fillId="0" borderId="0" xfId="0" applyNumberFormat="1" applyFont="1" applyFill="1" applyBorder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1" fontId="13" fillId="0" borderId="1" xfId="0" applyNumberFormat="1" applyFont="1" applyBorder="1"/>
    <xf numFmtId="0" fontId="13" fillId="2" borderId="2" xfId="0" applyFont="1" applyFill="1" applyBorder="1" applyAlignment="1">
      <alignment horizontal="center"/>
    </xf>
    <xf numFmtId="0" fontId="14" fillId="0" borderId="2" xfId="0" applyFont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/>
    <xf numFmtId="0" fontId="14" fillId="0" borderId="0" xfId="0" applyFont="1" applyFill="1" applyBorder="1"/>
    <xf numFmtId="0" fontId="14" fillId="0" borderId="0" xfId="0" applyFont="1" applyBorder="1"/>
    <xf numFmtId="165" fontId="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/>
      <protection locked="0"/>
    </xf>
    <xf numFmtId="165" fontId="4" fillId="0" borderId="2" xfId="0" applyNumberFormat="1" applyFont="1" applyFill="1" applyBorder="1" applyAlignment="1">
      <alignment horizontal="center" vertical="center"/>
    </xf>
    <xf numFmtId="164" fontId="2" fillId="0" borderId="0" xfId="1" applyFont="1" applyFill="1" applyBorder="1"/>
    <xf numFmtId="164" fontId="14" fillId="0" borderId="0" xfId="1" applyFont="1" applyBorder="1"/>
    <xf numFmtId="164" fontId="2" fillId="0" borderId="0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8" fontId="2" fillId="0" borderId="0" xfId="0" applyNumberFormat="1" applyFont="1" applyFill="1" applyBorder="1"/>
    <xf numFmtId="164" fontId="14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169" fontId="3" fillId="0" borderId="1" xfId="0" applyNumberFormat="1" applyFont="1" applyFill="1" applyBorder="1"/>
    <xf numFmtId="164" fontId="2" fillId="0" borderId="2" xfId="1" applyFont="1" applyFill="1" applyBorder="1"/>
    <xf numFmtId="0" fontId="2" fillId="0" borderId="0" xfId="0" applyFont="1" applyFill="1" applyBorder="1" applyAlignment="1">
      <alignment horizontal="right"/>
    </xf>
    <xf numFmtId="168" fontId="3" fillId="0" borderId="1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73" fontId="2" fillId="0" borderId="2" xfId="0" applyNumberFormat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174" fontId="2" fillId="0" borderId="2" xfId="0" applyNumberFormat="1" applyFont="1" applyFill="1" applyBorder="1" applyAlignment="1">
      <alignment horizontal="center" vertical="center"/>
    </xf>
    <xf numFmtId="174" fontId="2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2" xfId="1" applyFont="1" applyBorder="1" applyAlignment="1">
      <alignment horizontal="center"/>
    </xf>
    <xf numFmtId="171" fontId="14" fillId="0" borderId="5" xfId="0" applyNumberFormat="1" applyFont="1" applyBorder="1"/>
    <xf numFmtId="168" fontId="13" fillId="0" borderId="1" xfId="0" applyNumberFormat="1" applyFont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vertical="center"/>
      <protection locked="0"/>
    </xf>
    <xf numFmtId="167" fontId="13" fillId="0" borderId="1" xfId="0" applyNumberFormat="1" applyFont="1" applyBorder="1"/>
    <xf numFmtId="0" fontId="13" fillId="0" borderId="0" xfId="0" applyFont="1" applyBorder="1"/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>
      <alignment horizontal="center"/>
    </xf>
    <xf numFmtId="2" fontId="3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5" fontId="2" fillId="0" borderId="5" xfId="0" applyNumberFormat="1" applyFont="1" applyBorder="1" applyAlignment="1">
      <alignment horizontal="center"/>
    </xf>
    <xf numFmtId="174" fontId="2" fillId="0" borderId="5" xfId="0" applyNumberFormat="1" applyFont="1" applyFill="1" applyBorder="1" applyAlignment="1">
      <alignment horizontal="center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right"/>
    </xf>
    <xf numFmtId="169" fontId="13" fillId="0" borderId="5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4" fillId="0" borderId="0" xfId="1" applyFont="1" applyBorder="1" applyAlignment="1">
      <alignment horizontal="center"/>
    </xf>
    <xf numFmtId="164" fontId="14" fillId="0" borderId="0" xfId="1" applyFont="1" applyBorder="1" applyAlignment="1">
      <alignment vertical="center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4" fontId="2" fillId="0" borderId="0" xfId="0" applyNumberFormat="1" applyFont="1" applyFill="1" applyBorder="1"/>
    <xf numFmtId="172" fontId="2" fillId="0" borderId="0" xfId="1" applyNumberFormat="1" applyFont="1" applyFill="1" applyBorder="1"/>
    <xf numFmtId="167" fontId="14" fillId="0" borderId="0" xfId="0" applyNumberFormat="1" applyFont="1" applyBorder="1"/>
    <xf numFmtId="176" fontId="14" fillId="0" borderId="0" xfId="0" applyNumberFormat="1" applyFont="1" applyBorder="1"/>
    <xf numFmtId="166" fontId="14" fillId="0" borderId="0" xfId="0" applyNumberFormat="1" applyFont="1" applyBorder="1"/>
    <xf numFmtId="165" fontId="3" fillId="0" borderId="2" xfId="0" applyNumberFormat="1" applyFont="1" applyFill="1" applyBorder="1" applyAlignment="1">
      <alignment horizontal="center" vertical="center"/>
    </xf>
    <xf numFmtId="170" fontId="13" fillId="0" borderId="1" xfId="0" applyNumberFormat="1" applyFont="1" applyBorder="1"/>
    <xf numFmtId="164" fontId="2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/>
    </xf>
    <xf numFmtId="167" fontId="13" fillId="0" borderId="0" xfId="0" applyNumberFormat="1" applyFont="1" applyBorder="1" applyAlignment="1">
      <alignment vertical="center"/>
    </xf>
    <xf numFmtId="2" fontId="3" fillId="2" borderId="1" xfId="0" applyNumberFormat="1" applyFont="1" applyFill="1" applyBorder="1"/>
    <xf numFmtId="0" fontId="13" fillId="0" borderId="0" xfId="0" applyFont="1" applyBorder="1" applyAlignment="1">
      <alignment horizontal="center"/>
    </xf>
    <xf numFmtId="169" fontId="3" fillId="0" borderId="1" xfId="0" applyNumberFormat="1" applyFont="1" applyBorder="1"/>
    <xf numFmtId="0" fontId="13" fillId="0" borderId="0" xfId="0" applyFont="1" applyBorder="1" applyAlignment="1"/>
    <xf numFmtId="0" fontId="13" fillId="3" borderId="3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0" fontId="14" fillId="6" borderId="0" xfId="0" applyFont="1" applyFill="1" applyBorder="1"/>
    <xf numFmtId="0" fontId="3" fillId="0" borderId="0" xfId="0" applyFont="1" applyFill="1" applyBorder="1" applyAlignment="1"/>
    <xf numFmtId="0" fontId="14" fillId="7" borderId="0" xfId="0" applyFont="1" applyFill="1" applyBorder="1"/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4" fillId="0" borderId="0" xfId="0" applyNumberFormat="1" applyFont="1" applyBorder="1"/>
    <xf numFmtId="0" fontId="13" fillId="0" borderId="2" xfId="0" applyFont="1" applyBorder="1" applyAlignment="1"/>
    <xf numFmtId="164" fontId="2" fillId="0" borderId="2" xfId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77" fontId="2" fillId="0" borderId="0" xfId="1" applyNumberFormat="1" applyFont="1" applyFill="1" applyBorder="1" applyAlignment="1">
      <alignment horizontal="right"/>
    </xf>
    <xf numFmtId="171" fontId="13" fillId="0" borderId="0" xfId="0" applyNumberFormat="1" applyFont="1" applyBorder="1"/>
    <xf numFmtId="0" fontId="16" fillId="0" borderId="0" xfId="0" applyFont="1" applyBorder="1" applyAlignment="1"/>
    <xf numFmtId="0" fontId="16" fillId="0" borderId="0" xfId="0" applyFont="1" applyBorder="1"/>
    <xf numFmtId="169" fontId="13" fillId="0" borderId="1" xfId="0" applyNumberFormat="1" applyFont="1" applyBorder="1"/>
    <xf numFmtId="164" fontId="14" fillId="0" borderId="0" xfId="0" applyNumberFormat="1" applyFont="1" applyFill="1" applyBorder="1"/>
    <xf numFmtId="0" fontId="0" fillId="0" borderId="0" xfId="0" applyBorder="1"/>
    <xf numFmtId="0" fontId="0" fillId="0" borderId="30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4" xfId="0" applyFill="1" applyBorder="1" applyProtection="1">
      <protection locked="0"/>
    </xf>
    <xf numFmtId="44" fontId="23" fillId="0" borderId="5" xfId="0" applyNumberFormat="1" applyFont="1" applyFill="1" applyBorder="1" applyProtection="1">
      <protection locked="0"/>
    </xf>
    <xf numFmtId="0" fontId="26" fillId="11" borderId="0" xfId="0" applyFont="1" applyFill="1" applyBorder="1" applyAlignment="1" applyProtection="1">
      <alignment vertical="center" wrapText="1"/>
    </xf>
    <xf numFmtId="0" fontId="18" fillId="0" borderId="25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vertical="center" wrapText="1"/>
    </xf>
    <xf numFmtId="0" fontId="20" fillId="9" borderId="24" xfId="0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center" wrapText="1"/>
    </xf>
    <xf numFmtId="0" fontId="20" fillId="9" borderId="25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2" fontId="19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44" fontId="23" fillId="0" borderId="25" xfId="0" applyNumberFormat="1" applyFont="1" applyFill="1" applyBorder="1" applyProtection="1"/>
    <xf numFmtId="2" fontId="21" fillId="0" borderId="0" xfId="0" applyNumberFormat="1" applyFont="1" applyFill="1" applyBorder="1" applyAlignment="1" applyProtection="1">
      <alignment horizontal="center"/>
    </xf>
    <xf numFmtId="44" fontId="20" fillId="0" borderId="25" xfId="0" applyNumberFormat="1" applyFont="1" applyFill="1" applyBorder="1" applyProtection="1"/>
    <xf numFmtId="2" fontId="21" fillId="0" borderId="0" xfId="0" applyNumberFormat="1" applyFont="1" applyFill="1" applyBorder="1" applyProtection="1"/>
    <xf numFmtId="0" fontId="14" fillId="0" borderId="24" xfId="0" applyFont="1" applyFill="1" applyBorder="1" applyProtection="1"/>
    <xf numFmtId="0" fontId="14" fillId="0" borderId="0" xfId="0" applyFont="1" applyFill="1" applyBorder="1" applyProtection="1"/>
    <xf numFmtId="0" fontId="14" fillId="0" borderId="25" xfId="0" applyFont="1" applyFill="1" applyBorder="1" applyProtection="1"/>
    <xf numFmtId="0" fontId="20" fillId="9" borderId="37" xfId="0" applyFont="1" applyFill="1" applyBorder="1" applyAlignment="1" applyProtection="1">
      <alignment horizontal="center" vertical="center"/>
    </xf>
    <xf numFmtId="0" fontId="20" fillId="9" borderId="3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/>
    </xf>
    <xf numFmtId="0" fontId="25" fillId="0" borderId="5" xfId="0" applyFont="1" applyFill="1" applyBorder="1" applyAlignment="1" applyProtection="1">
      <alignment horizontal="center" vertical="center"/>
    </xf>
    <xf numFmtId="2" fontId="14" fillId="0" borderId="5" xfId="0" applyNumberFormat="1" applyFont="1" applyFill="1" applyBorder="1" applyProtection="1"/>
    <xf numFmtId="44" fontId="23" fillId="0" borderId="28" xfId="0" applyNumberFormat="1" applyFont="1" applyFill="1" applyBorder="1" applyProtection="1"/>
    <xf numFmtId="0" fontId="21" fillId="0" borderId="33" xfId="0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>
      <alignment horizontal="center" vertical="center"/>
    </xf>
    <xf numFmtId="2" fontId="14" fillId="0" borderId="29" xfId="0" applyNumberFormat="1" applyFont="1" applyFill="1" applyBorder="1" applyProtection="1"/>
    <xf numFmtId="0" fontId="20" fillId="9" borderId="1" xfId="0" applyFont="1" applyFill="1" applyBorder="1" applyAlignment="1" applyProtection="1">
      <alignment horizontal="center" vertical="center"/>
    </xf>
    <xf numFmtId="0" fontId="30" fillId="0" borderId="21" xfId="2" applyFont="1" applyBorder="1" applyAlignment="1" applyProtection="1">
      <alignment horizontal="center" vertical="center"/>
    </xf>
    <xf numFmtId="0" fontId="30" fillId="0" borderId="22" xfId="2" applyFont="1" applyBorder="1" applyAlignment="1" applyProtection="1">
      <alignment horizontal="center" vertical="center"/>
    </xf>
    <xf numFmtId="0" fontId="30" fillId="0" borderId="23" xfId="2" applyFont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/>
    </xf>
    <xf numFmtId="0" fontId="34" fillId="5" borderId="0" xfId="0" applyFont="1" applyFill="1" applyBorder="1" applyAlignment="1" applyProtection="1">
      <alignment horizontal="center"/>
      <protection locked="0"/>
    </xf>
    <xf numFmtId="0" fontId="34" fillId="5" borderId="25" xfId="0" applyFont="1" applyFill="1" applyBorder="1" applyAlignment="1" applyProtection="1">
      <alignment horizontal="center"/>
      <protection locked="0"/>
    </xf>
    <xf numFmtId="0" fontId="34" fillId="0" borderId="24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right" vertical="center"/>
    </xf>
    <xf numFmtId="0" fontId="34" fillId="0" borderId="24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34" fillId="0" borderId="25" xfId="0" applyFont="1" applyBorder="1" applyAlignment="1" applyProtection="1">
      <alignment horizontal="center"/>
    </xf>
    <xf numFmtId="0" fontId="31" fillId="0" borderId="24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31" fillId="0" borderId="25" xfId="0" applyFont="1" applyBorder="1" applyAlignment="1" applyProtection="1">
      <alignment horizontal="center"/>
    </xf>
    <xf numFmtId="0" fontId="34" fillId="0" borderId="14" xfId="0" applyFont="1" applyBorder="1" applyAlignment="1" applyProtection="1">
      <alignment horizontal="center"/>
    </xf>
    <xf numFmtId="0" fontId="34" fillId="0" borderId="15" xfId="0" applyFont="1" applyBorder="1" applyAlignment="1" applyProtection="1">
      <alignment horizontal="center"/>
    </xf>
    <xf numFmtId="0" fontId="34" fillId="0" borderId="16" xfId="0" applyFont="1" applyBorder="1" applyAlignment="1" applyProtection="1">
      <alignment horizontal="center"/>
    </xf>
    <xf numFmtId="0" fontId="37" fillId="0" borderId="10" xfId="0" applyFont="1" applyFill="1" applyBorder="1" applyAlignment="1" applyProtection="1">
      <alignment horizontal="center"/>
    </xf>
    <xf numFmtId="0" fontId="37" fillId="0" borderId="20" xfId="0" applyFont="1" applyFill="1" applyBorder="1" applyAlignment="1" applyProtection="1">
      <alignment horizontal="center"/>
    </xf>
    <xf numFmtId="44" fontId="37" fillId="0" borderId="18" xfId="0" applyNumberFormat="1" applyFont="1" applyFill="1" applyBorder="1" applyAlignment="1" applyProtection="1">
      <alignment horizontal="center"/>
    </xf>
    <xf numFmtId="0" fontId="37" fillId="0" borderId="19" xfId="0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left" vertical="center"/>
    </xf>
    <xf numFmtId="0" fontId="21" fillId="0" borderId="4" xfId="0" applyFont="1" applyFill="1" applyBorder="1" applyAlignment="1" applyProtection="1">
      <alignment horizontal="left" vertical="center"/>
    </xf>
    <xf numFmtId="0" fontId="21" fillId="0" borderId="9" xfId="0" applyFont="1" applyFill="1" applyBorder="1" applyAlignment="1" applyProtection="1">
      <alignment horizontal="left" vertical="center"/>
    </xf>
    <xf numFmtId="0" fontId="24" fillId="10" borderId="17" xfId="0" applyFont="1" applyFill="1" applyBorder="1" applyAlignment="1" applyProtection="1">
      <alignment horizontal="center" vertical="center" wrapText="1"/>
    </xf>
    <xf numFmtId="0" fontId="24" fillId="10" borderId="18" xfId="0" applyFont="1" applyFill="1" applyBorder="1" applyAlignment="1" applyProtection="1">
      <alignment horizontal="center" vertical="center" wrapText="1"/>
    </xf>
    <xf numFmtId="0" fontId="24" fillId="10" borderId="19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24" fillId="10" borderId="24" xfId="0" applyFont="1" applyFill="1" applyBorder="1" applyAlignment="1" applyProtection="1">
      <alignment horizontal="center" vertical="center" wrapText="1"/>
    </xf>
    <xf numFmtId="0" fontId="24" fillId="10" borderId="0" xfId="0" applyFont="1" applyFill="1" applyBorder="1" applyAlignment="1" applyProtection="1">
      <alignment horizontal="center" vertical="center" wrapText="1"/>
    </xf>
    <xf numFmtId="0" fontId="24" fillId="10" borderId="25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</xf>
    <xf numFmtId="0" fontId="31" fillId="0" borderId="15" xfId="0" applyFont="1" applyBorder="1" applyAlignment="1" applyProtection="1">
      <alignment horizontal="center"/>
    </xf>
    <xf numFmtId="0" fontId="31" fillId="0" borderId="16" xfId="0" applyFont="1" applyBorder="1" applyAlignment="1" applyProtection="1">
      <alignment horizontal="center"/>
    </xf>
    <xf numFmtId="0" fontId="32" fillId="0" borderId="24" xfId="7" applyFont="1" applyFill="1" applyBorder="1" applyAlignment="1" applyProtection="1">
      <alignment horizontal="left" wrapText="1"/>
    </xf>
    <xf numFmtId="0" fontId="32" fillId="0" borderId="0" xfId="7" applyFont="1" applyFill="1" applyBorder="1" applyAlignment="1" applyProtection="1">
      <alignment horizontal="left" wrapText="1"/>
    </xf>
    <xf numFmtId="0" fontId="32" fillId="0" borderId="25" xfId="7" applyFont="1" applyFill="1" applyBorder="1" applyAlignment="1" applyProtection="1">
      <alignment horizontal="left" wrapText="1"/>
    </xf>
    <xf numFmtId="0" fontId="32" fillId="0" borderId="24" xfId="7" applyFont="1" applyFill="1" applyBorder="1" applyAlignment="1" applyProtection="1">
      <alignment horizontal="left"/>
    </xf>
    <xf numFmtId="0" fontId="32" fillId="0" borderId="0" xfId="7" applyFont="1" applyFill="1" applyBorder="1" applyAlignment="1" applyProtection="1">
      <alignment horizontal="left"/>
    </xf>
    <xf numFmtId="0" fontId="32" fillId="0" borderId="25" xfId="7" applyFont="1" applyFill="1" applyBorder="1" applyAlignment="1" applyProtection="1">
      <alignment horizontal="left"/>
    </xf>
    <xf numFmtId="0" fontId="34" fillId="0" borderId="17" xfId="0" applyFont="1" applyBorder="1" applyAlignment="1" applyProtection="1">
      <alignment horizontal="center"/>
    </xf>
    <xf numFmtId="0" fontId="34" fillId="0" borderId="18" xfId="0" applyFont="1" applyBorder="1" applyAlignment="1" applyProtection="1">
      <alignment horizontal="center"/>
    </xf>
    <xf numFmtId="0" fontId="34" fillId="0" borderId="19" xfId="0" applyFont="1" applyBorder="1" applyAlignment="1" applyProtection="1">
      <alignment horizontal="center"/>
    </xf>
    <xf numFmtId="0" fontId="21" fillId="0" borderId="29" xfId="0" applyFont="1" applyFill="1" applyBorder="1" applyAlignment="1" applyProtection="1">
      <alignment horizontal="left" vertical="center"/>
    </xf>
    <xf numFmtId="0" fontId="20" fillId="9" borderId="35" xfId="0" applyFont="1" applyFill="1" applyBorder="1" applyAlignment="1" applyProtection="1">
      <alignment horizontal="center" vertical="center"/>
    </xf>
    <xf numFmtId="0" fontId="20" fillId="9" borderId="27" xfId="0" applyFont="1" applyFill="1" applyBorder="1" applyAlignment="1" applyProtection="1">
      <alignment horizontal="center" vertical="center"/>
    </xf>
    <xf numFmtId="0" fontId="20" fillId="9" borderId="36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right"/>
    </xf>
    <xf numFmtId="0" fontId="34" fillId="0" borderId="0" xfId="0" applyFont="1" applyBorder="1" applyAlignment="1" applyProtection="1">
      <alignment horizontal="right"/>
    </xf>
    <xf numFmtId="0" fontId="20" fillId="9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/>
    </xf>
    <xf numFmtId="0" fontId="26" fillId="11" borderId="24" xfId="0" applyFont="1" applyFill="1" applyBorder="1" applyAlignment="1" applyProtection="1">
      <alignment horizontal="left" vertical="center" wrapText="1"/>
    </xf>
    <xf numFmtId="0" fontId="26" fillId="11" borderId="0" xfId="0" applyFont="1" applyFill="1" applyBorder="1" applyAlignment="1" applyProtection="1">
      <alignment horizontal="left" vertical="center" wrapText="1"/>
    </xf>
    <xf numFmtId="0" fontId="27" fillId="11" borderId="14" xfId="0" applyFont="1" applyFill="1" applyBorder="1" applyAlignment="1" applyProtection="1">
      <alignment horizontal="center" vertical="center" wrapText="1"/>
    </xf>
    <xf numFmtId="0" fontId="27" fillId="11" borderId="15" xfId="0" applyFont="1" applyFill="1" applyBorder="1" applyAlignment="1" applyProtection="1">
      <alignment horizontal="center" vertical="center" wrapText="1"/>
    </xf>
    <xf numFmtId="0" fontId="27" fillId="11" borderId="16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0" fontId="32" fillId="0" borderId="18" xfId="0" applyFont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0" fontId="36" fillId="0" borderId="24" xfId="0" applyFont="1" applyBorder="1" applyAlignment="1" applyProtection="1">
      <alignment horizontal="right"/>
    </xf>
    <xf numFmtId="0" fontId="36" fillId="0" borderId="0" xfId="0" applyFont="1" applyBorder="1" applyAlignment="1" applyProtection="1">
      <alignment horizontal="right"/>
    </xf>
    <xf numFmtId="0" fontId="36" fillId="0" borderId="24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36" fillId="5" borderId="0" xfId="0" applyFont="1" applyFill="1" applyBorder="1" applyAlignment="1" applyProtection="1">
      <alignment horizontal="center"/>
      <protection locked="0"/>
    </xf>
    <xf numFmtId="0" fontId="36" fillId="5" borderId="25" xfId="0" applyFont="1" applyFill="1" applyBorder="1" applyAlignment="1" applyProtection="1">
      <alignment horizontal="center"/>
      <protection locked="0"/>
    </xf>
    <xf numFmtId="0" fontId="36" fillId="5" borderId="0" xfId="0" applyFont="1" applyFill="1" applyBorder="1" applyAlignment="1" applyProtection="1">
      <alignment horizontal="center" vertical="center"/>
      <protection locked="0"/>
    </xf>
    <xf numFmtId="0" fontId="36" fillId="5" borderId="25" xfId="0" applyFont="1" applyFill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0" fontId="35" fillId="0" borderId="24" xfId="0" applyFont="1" applyFill="1" applyBorder="1" applyAlignment="1" applyProtection="1">
      <alignment horizontal="left" wrapText="1"/>
    </xf>
    <xf numFmtId="0" fontId="35" fillId="0" borderId="0" xfId="0" applyFont="1" applyFill="1" applyBorder="1" applyAlignment="1" applyProtection="1">
      <alignment horizontal="left" wrapText="1"/>
    </xf>
    <xf numFmtId="0" fontId="35" fillId="0" borderId="25" xfId="0" applyFont="1" applyFill="1" applyBorder="1" applyAlignment="1" applyProtection="1">
      <alignment horizontal="left" wrapText="1"/>
    </xf>
    <xf numFmtId="0" fontId="35" fillId="0" borderId="24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25" xfId="0" applyFont="1" applyFill="1" applyBorder="1" applyAlignment="1" applyProtection="1">
      <alignment horizontal="left"/>
    </xf>
    <xf numFmtId="0" fontId="32" fillId="0" borderId="24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</xf>
    <xf numFmtId="0" fontId="32" fillId="0" borderId="25" xfId="0" applyFont="1" applyBorder="1" applyAlignment="1" applyProtection="1">
      <alignment horizontal="center"/>
    </xf>
    <xf numFmtId="0" fontId="36" fillId="0" borderId="24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6" fillId="0" borderId="25" xfId="0" applyFont="1" applyBorder="1" applyAlignment="1" applyProtection="1">
      <alignment horizontal="center"/>
    </xf>
    <xf numFmtId="0" fontId="24" fillId="10" borderId="10" xfId="0" applyFont="1" applyFill="1" applyBorder="1" applyAlignment="1" applyProtection="1">
      <alignment horizontal="center" vertical="center" wrapText="1"/>
    </xf>
    <xf numFmtId="0" fontId="24" fillId="10" borderId="20" xfId="0" applyFont="1" applyFill="1" applyBorder="1" applyAlignment="1" applyProtection="1">
      <alignment horizontal="center" vertical="center" wrapText="1"/>
    </xf>
    <xf numFmtId="0" fontId="24" fillId="10" borderId="11" xfId="0" applyFont="1" applyFill="1" applyBorder="1" applyAlignment="1" applyProtection="1">
      <alignment horizontal="center" vertical="center" wrapText="1"/>
    </xf>
    <xf numFmtId="0" fontId="21" fillId="0" borderId="42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7" fontId="30" fillId="0" borderId="22" xfId="2" applyNumberFormat="1" applyFont="1" applyBorder="1" applyAlignment="1" applyProtection="1">
      <alignment horizontal="center" vertical="center"/>
    </xf>
    <xf numFmtId="0" fontId="30" fillId="0" borderId="22" xfId="2" applyFont="1" applyBorder="1" applyAlignment="1" applyProtection="1">
      <alignment horizontal="center" vertical="center"/>
    </xf>
    <xf numFmtId="0" fontId="30" fillId="0" borderId="23" xfId="2" applyFont="1" applyBorder="1" applyAlignment="1" applyProtection="1">
      <alignment horizontal="center" vertical="center"/>
    </xf>
    <xf numFmtId="0" fontId="20" fillId="9" borderId="26" xfId="0" applyFont="1" applyFill="1" applyBorder="1" applyAlignment="1" applyProtection="1">
      <alignment horizontal="center" vertical="center"/>
    </xf>
    <xf numFmtId="0" fontId="20" fillId="9" borderId="8" xfId="0" applyFont="1" applyFill="1" applyBorder="1" applyAlignment="1" applyProtection="1">
      <alignment horizontal="center" vertical="center"/>
    </xf>
    <xf numFmtId="0" fontId="20" fillId="9" borderId="6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left" vertical="center"/>
    </xf>
    <xf numFmtId="0" fontId="21" fillId="0" borderId="38" xfId="0" applyFont="1" applyFill="1" applyBorder="1" applyAlignment="1" applyProtection="1">
      <alignment horizontal="left" vertical="center"/>
    </xf>
    <xf numFmtId="0" fontId="0" fillId="0" borderId="3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29" fillId="0" borderId="3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7" xfId="2" applyFont="1" applyBorder="1" applyAlignment="1" applyProtection="1">
      <alignment horizontal="left" vertical="center" wrapText="1"/>
    </xf>
    <xf numFmtId="0" fontId="29" fillId="0" borderId="4" xfId="2" applyFont="1" applyBorder="1" applyAlignment="1" applyProtection="1">
      <alignment horizontal="left" vertical="center" wrapText="1"/>
    </xf>
    <xf numFmtId="0" fontId="29" fillId="0" borderId="9" xfId="2" applyFont="1" applyBorder="1" applyAlignment="1" applyProtection="1">
      <alignment horizontal="left" vertical="center" wrapText="1"/>
    </xf>
    <xf numFmtId="0" fontId="29" fillId="0" borderId="40" xfId="2" applyFont="1" applyBorder="1" applyAlignment="1" applyProtection="1">
      <alignment horizontal="left" vertical="center" wrapText="1"/>
    </xf>
    <xf numFmtId="0" fontId="29" fillId="0" borderId="2" xfId="2" applyFont="1" applyBorder="1" applyAlignment="1" applyProtection="1">
      <alignment horizontal="left" vertical="center" wrapText="1"/>
    </xf>
    <xf numFmtId="0" fontId="29" fillId="0" borderId="41" xfId="2" applyFont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horizontal="left" vertical="center" wrapText="1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 applyProtection="1">
      <alignment horizontal="right" vertical="center"/>
      <protection locked="0"/>
    </xf>
    <xf numFmtId="2" fontId="2" fillId="0" borderId="2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0" fontId="17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13" fillId="0" borderId="2" xfId="0" applyNumberFormat="1" applyFont="1" applyFill="1" applyBorder="1" applyAlignment="1" applyProtection="1">
      <alignment horizontal="right" vertical="center"/>
      <protection locked="0"/>
    </xf>
    <xf numFmtId="2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right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3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</cellXfs>
  <cellStyles count="9">
    <cellStyle name="Millares" xfId="1" builtinId="3"/>
    <cellStyle name="Moneda 2 3" xfId="8"/>
    <cellStyle name="Normal" xfId="0" builtinId="0"/>
    <cellStyle name="Normal 2" xfId="2"/>
    <cellStyle name="Normal 24" xfId="7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16565</xdr:colOff>
      <xdr:row>7</xdr:row>
      <xdr:rowOff>0</xdr:rowOff>
    </xdr:from>
    <xdr:to>
      <xdr:col>10</xdr:col>
      <xdr:colOff>688176</xdr:colOff>
      <xdr:row>49</xdr:row>
      <xdr:rowOff>209435</xdr:rowOff>
    </xdr:to>
    <xdr:pic>
      <xdr:nvPicPr>
        <xdr:cNvPr id="2" name="Imagen 1" descr="Resultado de imagen para LOGO DE AMDC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>
          <a:off x="6228522" y="463827"/>
          <a:ext cx="1383915" cy="136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9519</xdr:colOff>
      <xdr:row>5</xdr:row>
      <xdr:rowOff>9223</xdr:rowOff>
    </xdr:from>
    <xdr:to>
      <xdr:col>0</xdr:col>
      <xdr:colOff>757353</xdr:colOff>
      <xdr:row>9</xdr:row>
      <xdr:rowOff>145677</xdr:rowOff>
    </xdr:to>
    <xdr:pic>
      <xdr:nvPicPr>
        <xdr:cNvPr id="2" name="Imagen 2" descr="Resultado de imagen para LOGO DE AMDC">
          <a:extLst>
            <a:ext uri="{FF2B5EF4-FFF2-40B4-BE49-F238E27FC236}">
              <a16:creationId xmlns:a16="http://schemas.microsoft.com/office/drawing/2014/main" id="{B344DDD4-C71C-4DFC-83DB-4D48A3BFCA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 flipH="1">
          <a:off x="9519" y="9223"/>
          <a:ext cx="747834" cy="1584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WhiteSpace="0" topLeftCell="A7" zoomScale="70" zoomScaleNormal="70" zoomScaleSheetLayoutView="100" workbookViewId="0">
      <selection activeCell="A77" sqref="A77:K77"/>
    </sheetView>
  </sheetViews>
  <sheetFormatPr baseColWidth="10" defaultColWidth="11.42578125" defaultRowHeight="12.75" x14ac:dyDescent="0.2"/>
  <cols>
    <col min="1" max="4" width="11.42578125" style="13" customWidth="1"/>
    <col min="5" max="5" width="13.28515625" style="13" customWidth="1"/>
    <col min="6" max="6" width="7.42578125" style="13" customWidth="1"/>
    <col min="7" max="7" width="5.140625" style="13" customWidth="1"/>
    <col min="8" max="8" width="9.5703125" style="13" customWidth="1"/>
    <col min="9" max="9" width="12" style="13" customWidth="1"/>
    <col min="10" max="10" width="10.7109375" style="13" customWidth="1"/>
    <col min="11" max="11" width="10.5703125" style="13" customWidth="1"/>
    <col min="12" max="12" width="11.42578125" style="13"/>
    <col min="13" max="16" width="0" style="13" hidden="1" customWidth="1"/>
    <col min="17" max="16384" width="11.42578125" style="13"/>
  </cols>
  <sheetData>
    <row r="1" spans="1:11" ht="23.25" x14ac:dyDescent="0.3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23.25" customHeight="1" x14ac:dyDescent="0.35">
      <c r="A2" s="199" t="s">
        <v>253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23.25" x14ac:dyDescent="0.35">
      <c r="A3" s="202" t="s">
        <v>254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3.25" x14ac:dyDescent="0.35">
      <c r="A4" s="202" t="s">
        <v>255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23.25" x14ac:dyDescent="0.35">
      <c r="A5" s="202" t="s">
        <v>256</v>
      </c>
      <c r="B5" s="203"/>
      <c r="C5" s="203"/>
      <c r="D5" s="203"/>
      <c r="E5" s="203"/>
      <c r="F5" s="203"/>
      <c r="G5" s="203"/>
      <c r="H5" s="203"/>
      <c r="I5" s="203"/>
      <c r="J5" s="203"/>
      <c r="K5" s="204"/>
    </row>
    <row r="6" spans="1:11" ht="24" thickBot="1" x14ac:dyDescent="0.4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6"/>
    </row>
    <row r="7" spans="1:11" ht="27" customHeight="1" x14ac:dyDescent="0.2">
      <c r="A7" s="219" t="s">
        <v>226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37.5" customHeight="1" x14ac:dyDescent="0.2">
      <c r="A8" s="217" t="s">
        <v>246</v>
      </c>
      <c r="B8" s="218"/>
      <c r="C8" s="218"/>
      <c r="D8" s="218"/>
      <c r="E8" s="218"/>
      <c r="F8" s="218"/>
      <c r="G8" s="218"/>
      <c r="H8" s="218"/>
      <c r="I8" s="218"/>
      <c r="J8" s="135"/>
      <c r="K8" s="136"/>
    </row>
    <row r="9" spans="1:11" ht="27" customHeight="1" x14ac:dyDescent="0.2">
      <c r="A9" s="217" t="s">
        <v>235</v>
      </c>
      <c r="B9" s="218"/>
      <c r="C9" s="218"/>
      <c r="D9" s="218"/>
      <c r="E9" s="218"/>
      <c r="F9" s="218"/>
      <c r="G9" s="218"/>
      <c r="H9" s="218"/>
      <c r="I9" s="218"/>
      <c r="J9" s="135"/>
      <c r="K9" s="136"/>
    </row>
    <row r="10" spans="1:11" ht="27" customHeight="1" x14ac:dyDescent="0.2">
      <c r="A10" s="217" t="s">
        <v>217</v>
      </c>
      <c r="B10" s="218"/>
      <c r="C10" s="218"/>
      <c r="D10" s="218"/>
      <c r="E10" s="218"/>
      <c r="F10" s="218"/>
      <c r="G10" s="218"/>
      <c r="H10" s="218"/>
      <c r="I10" s="218"/>
      <c r="J10" s="218"/>
      <c r="K10" s="136"/>
    </row>
    <row r="11" spans="1:11" ht="27" hidden="1" customHeight="1" x14ac:dyDescent="0.2">
      <c r="A11" s="191" t="s">
        <v>214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37"/>
    </row>
    <row r="12" spans="1:11" ht="27" hidden="1" customHeight="1" x14ac:dyDescent="0.2">
      <c r="A12" s="138" t="s">
        <v>202</v>
      </c>
      <c r="B12" s="215" t="s">
        <v>2</v>
      </c>
      <c r="C12" s="215"/>
      <c r="D12" s="215"/>
      <c r="E12" s="215"/>
      <c r="F12" s="215"/>
      <c r="G12" s="215"/>
      <c r="H12" s="139" t="s">
        <v>3</v>
      </c>
      <c r="I12" s="139" t="s">
        <v>4</v>
      </c>
      <c r="J12" s="140" t="s">
        <v>208</v>
      </c>
      <c r="K12" s="141" t="s">
        <v>7</v>
      </c>
    </row>
    <row r="13" spans="1:11" ht="27" hidden="1" customHeight="1" x14ac:dyDescent="0.3">
      <c r="A13" s="142">
        <v>1</v>
      </c>
      <c r="B13" s="190" t="s">
        <v>209</v>
      </c>
      <c r="C13" s="190"/>
      <c r="D13" s="190"/>
      <c r="E13" s="190"/>
      <c r="F13" s="190"/>
      <c r="G13" s="190"/>
      <c r="H13" s="143" t="s">
        <v>210</v>
      </c>
      <c r="I13" s="144">
        <v>1</v>
      </c>
      <c r="J13" s="145"/>
      <c r="K13" s="146"/>
    </row>
    <row r="14" spans="1:11" ht="27" hidden="1" customHeight="1" x14ac:dyDescent="0.3">
      <c r="A14" s="142">
        <f>A13+1</f>
        <v>2</v>
      </c>
      <c r="B14" s="190" t="s">
        <v>201</v>
      </c>
      <c r="C14" s="190"/>
      <c r="D14" s="190"/>
      <c r="E14" s="190"/>
      <c r="F14" s="190"/>
      <c r="G14" s="190"/>
      <c r="H14" s="143" t="s">
        <v>204</v>
      </c>
      <c r="I14" s="144" t="e">
        <f>#REF!</f>
        <v>#REF!</v>
      </c>
      <c r="J14" s="145"/>
      <c r="K14" s="146"/>
    </row>
    <row r="15" spans="1:11" ht="27" hidden="1" customHeight="1" x14ac:dyDescent="0.3">
      <c r="A15" s="142">
        <f>A14+1</f>
        <v>3</v>
      </c>
      <c r="B15" s="190" t="s">
        <v>222</v>
      </c>
      <c r="C15" s="190"/>
      <c r="D15" s="190"/>
      <c r="E15" s="190"/>
      <c r="F15" s="190"/>
      <c r="G15" s="190"/>
      <c r="H15" s="143" t="s">
        <v>205</v>
      </c>
      <c r="I15" s="144" t="e">
        <f>#REF!</f>
        <v>#REF!</v>
      </c>
      <c r="J15" s="145"/>
      <c r="K15" s="146"/>
    </row>
    <row r="16" spans="1:11" ht="27" hidden="1" customHeight="1" x14ac:dyDescent="0.3">
      <c r="A16" s="142">
        <f t="shared" ref="A16:A18" si="0">A15+1</f>
        <v>4</v>
      </c>
      <c r="B16" s="190" t="s">
        <v>223</v>
      </c>
      <c r="C16" s="190"/>
      <c r="D16" s="190"/>
      <c r="E16" s="190"/>
      <c r="F16" s="190"/>
      <c r="G16" s="190"/>
      <c r="H16" s="143" t="s">
        <v>205</v>
      </c>
      <c r="I16" s="144" t="e">
        <f>#REF!</f>
        <v>#REF!</v>
      </c>
      <c r="J16" s="145"/>
      <c r="K16" s="146"/>
    </row>
    <row r="17" spans="1:11" ht="27" hidden="1" customHeight="1" x14ac:dyDescent="0.3">
      <c r="A17" s="142">
        <f t="shared" si="0"/>
        <v>5</v>
      </c>
      <c r="B17" s="190" t="s">
        <v>207</v>
      </c>
      <c r="C17" s="190"/>
      <c r="D17" s="190"/>
      <c r="E17" s="190"/>
      <c r="F17" s="190"/>
      <c r="G17" s="190"/>
      <c r="H17" s="143" t="s">
        <v>206</v>
      </c>
      <c r="I17" s="144" t="e">
        <f>#REF!</f>
        <v>#REF!</v>
      </c>
      <c r="J17" s="145"/>
      <c r="K17" s="146"/>
    </row>
    <row r="18" spans="1:11" ht="27" hidden="1" customHeight="1" x14ac:dyDescent="0.3">
      <c r="A18" s="142">
        <f t="shared" si="0"/>
        <v>6</v>
      </c>
      <c r="B18" s="190" t="s">
        <v>218</v>
      </c>
      <c r="C18" s="190"/>
      <c r="D18" s="190"/>
      <c r="E18" s="190"/>
      <c r="F18" s="190"/>
      <c r="G18" s="190"/>
      <c r="H18" s="143" t="s">
        <v>205</v>
      </c>
      <c r="I18" s="144" t="e">
        <f>#REF!</f>
        <v>#REF!</v>
      </c>
      <c r="J18" s="145"/>
      <c r="K18" s="146"/>
    </row>
    <row r="19" spans="1:11" ht="27" hidden="1" customHeight="1" x14ac:dyDescent="0.3">
      <c r="A19" s="142">
        <f>A18+1</f>
        <v>7</v>
      </c>
      <c r="B19" s="190" t="s">
        <v>219</v>
      </c>
      <c r="C19" s="190"/>
      <c r="D19" s="190"/>
      <c r="E19" s="190"/>
      <c r="F19" s="190"/>
      <c r="G19" s="190"/>
      <c r="H19" s="143" t="s">
        <v>206</v>
      </c>
      <c r="I19" s="147" t="e">
        <f>#REF!</f>
        <v>#REF!</v>
      </c>
      <c r="J19" s="145"/>
      <c r="K19" s="146"/>
    </row>
    <row r="20" spans="1:11" ht="27" hidden="1" customHeight="1" x14ac:dyDescent="0.3">
      <c r="A20" s="142">
        <f>A19+1</f>
        <v>8</v>
      </c>
      <c r="B20" s="190" t="s">
        <v>220</v>
      </c>
      <c r="C20" s="190"/>
      <c r="D20" s="190"/>
      <c r="E20" s="190"/>
      <c r="F20" s="190"/>
      <c r="G20" s="190"/>
      <c r="H20" s="143" t="s">
        <v>204</v>
      </c>
      <c r="I20" s="147" t="e">
        <f>#REF!</f>
        <v>#REF!</v>
      </c>
      <c r="J20" s="145"/>
      <c r="K20" s="146"/>
    </row>
    <row r="21" spans="1:11" ht="27" hidden="1" customHeight="1" x14ac:dyDescent="0.25">
      <c r="A21" s="194" t="s">
        <v>212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48">
        <f>K13+K14+K15+K16+K17+K18+K19+K20</f>
        <v>0</v>
      </c>
    </row>
    <row r="22" spans="1:11" ht="27" hidden="1" customHeight="1" x14ac:dyDescent="0.2">
      <c r="A22" s="222"/>
      <c r="B22" s="223"/>
      <c r="C22" s="223"/>
      <c r="D22" s="223"/>
      <c r="E22" s="223"/>
      <c r="F22" s="223"/>
      <c r="G22" s="223"/>
      <c r="H22" s="223"/>
      <c r="I22" s="223"/>
      <c r="J22" s="223"/>
      <c r="K22" s="224"/>
    </row>
    <row r="23" spans="1:11" ht="27" hidden="1" customHeight="1" x14ac:dyDescent="0.2">
      <c r="A23" s="191" t="s">
        <v>215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3"/>
    </row>
    <row r="24" spans="1:11" ht="27" hidden="1" customHeight="1" x14ac:dyDescent="0.2">
      <c r="A24" s="138" t="s">
        <v>202</v>
      </c>
      <c r="B24" s="215" t="s">
        <v>2</v>
      </c>
      <c r="C24" s="215"/>
      <c r="D24" s="215"/>
      <c r="E24" s="215"/>
      <c r="F24" s="215"/>
      <c r="G24" s="215"/>
      <c r="H24" s="139" t="s">
        <v>3</v>
      </c>
      <c r="I24" s="139" t="s">
        <v>4</v>
      </c>
      <c r="J24" s="140" t="s">
        <v>208</v>
      </c>
      <c r="K24" s="141" t="s">
        <v>7</v>
      </c>
    </row>
    <row r="25" spans="1:11" ht="27" hidden="1" customHeight="1" x14ac:dyDescent="0.3">
      <c r="A25" s="142">
        <f>1+A20</f>
        <v>9</v>
      </c>
      <c r="B25" s="190" t="s">
        <v>201</v>
      </c>
      <c r="C25" s="190"/>
      <c r="D25" s="190"/>
      <c r="E25" s="190"/>
      <c r="F25" s="190"/>
      <c r="G25" s="190"/>
      <c r="H25" s="143" t="s">
        <v>204</v>
      </c>
      <c r="I25" s="144" t="e">
        <f>#REF!</f>
        <v>#REF!</v>
      </c>
      <c r="J25" s="145"/>
      <c r="K25" s="146"/>
    </row>
    <row r="26" spans="1:11" ht="27" hidden="1" customHeight="1" x14ac:dyDescent="0.3">
      <c r="A26" s="142">
        <f>A25+1</f>
        <v>10</v>
      </c>
      <c r="B26" s="190" t="s">
        <v>222</v>
      </c>
      <c r="C26" s="190"/>
      <c r="D26" s="190"/>
      <c r="E26" s="190"/>
      <c r="F26" s="190"/>
      <c r="G26" s="190"/>
      <c r="H26" s="143" t="s">
        <v>205</v>
      </c>
      <c r="I26" s="144" t="e">
        <f>#REF!</f>
        <v>#REF!</v>
      </c>
      <c r="J26" s="145"/>
      <c r="K26" s="146"/>
    </row>
    <row r="27" spans="1:11" ht="27" hidden="1" customHeight="1" x14ac:dyDescent="0.3">
      <c r="A27" s="142">
        <f t="shared" ref="A27:A29" si="1">A26+1</f>
        <v>11</v>
      </c>
      <c r="B27" s="190" t="s">
        <v>223</v>
      </c>
      <c r="C27" s="190"/>
      <c r="D27" s="190"/>
      <c r="E27" s="190"/>
      <c r="F27" s="190"/>
      <c r="G27" s="190"/>
      <c r="H27" s="143" t="s">
        <v>205</v>
      </c>
      <c r="I27" s="144" t="e">
        <f>I26*1.25</f>
        <v>#REF!</v>
      </c>
      <c r="J27" s="145"/>
      <c r="K27" s="146"/>
    </row>
    <row r="28" spans="1:11" ht="27" hidden="1" customHeight="1" x14ac:dyDescent="0.3">
      <c r="A28" s="142">
        <f t="shared" si="1"/>
        <v>12</v>
      </c>
      <c r="B28" s="190" t="s">
        <v>207</v>
      </c>
      <c r="C28" s="190"/>
      <c r="D28" s="190"/>
      <c r="E28" s="190"/>
      <c r="F28" s="190"/>
      <c r="G28" s="190"/>
      <c r="H28" s="143" t="s">
        <v>206</v>
      </c>
      <c r="I28" s="144" t="e">
        <f>#REF!</f>
        <v>#REF!</v>
      </c>
      <c r="J28" s="145"/>
      <c r="K28" s="146"/>
    </row>
    <row r="29" spans="1:11" ht="27" hidden="1" customHeight="1" x14ac:dyDescent="0.3">
      <c r="A29" s="142">
        <f t="shared" si="1"/>
        <v>13</v>
      </c>
      <c r="B29" s="190" t="s">
        <v>218</v>
      </c>
      <c r="C29" s="190"/>
      <c r="D29" s="190"/>
      <c r="E29" s="190"/>
      <c r="F29" s="190"/>
      <c r="G29" s="190"/>
      <c r="H29" s="143" t="s">
        <v>205</v>
      </c>
      <c r="I29" s="144" t="e">
        <f>#REF!</f>
        <v>#REF!</v>
      </c>
      <c r="J29" s="145"/>
      <c r="K29" s="146"/>
    </row>
    <row r="30" spans="1:11" ht="27" hidden="1" customHeight="1" x14ac:dyDescent="0.3">
      <c r="A30" s="142">
        <f>A29+1</f>
        <v>14</v>
      </c>
      <c r="B30" s="190" t="s">
        <v>219</v>
      </c>
      <c r="C30" s="190"/>
      <c r="D30" s="190"/>
      <c r="E30" s="190"/>
      <c r="F30" s="190"/>
      <c r="G30" s="190"/>
      <c r="H30" s="143" t="s">
        <v>206</v>
      </c>
      <c r="I30" s="147" t="e">
        <f>#REF!</f>
        <v>#REF!</v>
      </c>
      <c r="J30" s="145"/>
      <c r="K30" s="146"/>
    </row>
    <row r="31" spans="1:11" ht="27" hidden="1" customHeight="1" x14ac:dyDescent="0.3">
      <c r="A31" s="142">
        <f>A30+1</f>
        <v>15</v>
      </c>
      <c r="B31" s="190" t="s">
        <v>220</v>
      </c>
      <c r="C31" s="190"/>
      <c r="D31" s="190"/>
      <c r="E31" s="190"/>
      <c r="F31" s="190"/>
      <c r="G31" s="190"/>
      <c r="H31" s="143" t="s">
        <v>204</v>
      </c>
      <c r="I31" s="147" t="e">
        <f>#REF!</f>
        <v>#REF!</v>
      </c>
      <c r="J31" s="145"/>
      <c r="K31" s="146"/>
    </row>
    <row r="32" spans="1:11" ht="27" hidden="1" customHeight="1" x14ac:dyDescent="0.3">
      <c r="A32" s="142">
        <f>A31+1</f>
        <v>16</v>
      </c>
      <c r="B32" s="190" t="s">
        <v>221</v>
      </c>
      <c r="C32" s="190"/>
      <c r="D32" s="190"/>
      <c r="E32" s="190"/>
      <c r="F32" s="190"/>
      <c r="G32" s="190"/>
      <c r="H32" s="143" t="s">
        <v>205</v>
      </c>
      <c r="I32" s="147" t="e">
        <f>#REF!</f>
        <v>#REF!</v>
      </c>
      <c r="J32" s="145"/>
      <c r="K32" s="146"/>
    </row>
    <row r="33" spans="1:11" ht="27" hidden="1" customHeight="1" x14ac:dyDescent="0.25">
      <c r="A33" s="194" t="s">
        <v>212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48">
        <f>+K25+K26+K27+K28+K29+K30+K31+K32</f>
        <v>0</v>
      </c>
    </row>
    <row r="34" spans="1:11" ht="27" hidden="1" customHeight="1" x14ac:dyDescent="0.25">
      <c r="A34" s="194"/>
      <c r="B34" s="195"/>
      <c r="C34" s="195"/>
      <c r="D34" s="195"/>
      <c r="E34" s="195"/>
      <c r="F34" s="195"/>
      <c r="G34" s="195"/>
      <c r="H34" s="195"/>
      <c r="I34" s="195"/>
      <c r="J34" s="195"/>
      <c r="K34" s="216"/>
    </row>
    <row r="35" spans="1:11" ht="27" hidden="1" customHeight="1" x14ac:dyDescent="0.2">
      <c r="A35" s="191" t="s">
        <v>216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3"/>
    </row>
    <row r="36" spans="1:11" ht="27" hidden="1" customHeight="1" x14ac:dyDescent="0.2">
      <c r="A36" s="138" t="s">
        <v>202</v>
      </c>
      <c r="B36" s="215" t="s">
        <v>2</v>
      </c>
      <c r="C36" s="215"/>
      <c r="D36" s="215"/>
      <c r="E36" s="215"/>
      <c r="F36" s="215"/>
      <c r="G36" s="215"/>
      <c r="H36" s="139" t="s">
        <v>3</v>
      </c>
      <c r="I36" s="139" t="s">
        <v>4</v>
      </c>
      <c r="J36" s="140" t="s">
        <v>208</v>
      </c>
      <c r="K36" s="141" t="s">
        <v>7</v>
      </c>
    </row>
    <row r="37" spans="1:11" ht="27" hidden="1" customHeight="1" x14ac:dyDescent="0.3">
      <c r="A37" s="142">
        <f>1+A32</f>
        <v>17</v>
      </c>
      <c r="B37" s="190" t="s">
        <v>201</v>
      </c>
      <c r="C37" s="190"/>
      <c r="D37" s="190"/>
      <c r="E37" s="190"/>
      <c r="F37" s="190"/>
      <c r="G37" s="190"/>
      <c r="H37" s="143" t="s">
        <v>204</v>
      </c>
      <c r="I37" s="144" t="e">
        <f>#REF!</f>
        <v>#REF!</v>
      </c>
      <c r="J37" s="145"/>
      <c r="K37" s="146"/>
    </row>
    <row r="38" spans="1:11" ht="27" hidden="1" customHeight="1" x14ac:dyDescent="0.3">
      <c r="A38" s="142">
        <f>A37+1</f>
        <v>18</v>
      </c>
      <c r="B38" s="190" t="s">
        <v>222</v>
      </c>
      <c r="C38" s="190"/>
      <c r="D38" s="190"/>
      <c r="E38" s="190"/>
      <c r="F38" s="190"/>
      <c r="G38" s="190"/>
      <c r="H38" s="143" t="s">
        <v>205</v>
      </c>
      <c r="I38" s="144" t="e">
        <f>#REF!</f>
        <v>#REF!</v>
      </c>
      <c r="J38" s="145"/>
      <c r="K38" s="146"/>
    </row>
    <row r="39" spans="1:11" ht="27" hidden="1" customHeight="1" x14ac:dyDescent="0.3">
      <c r="A39" s="142">
        <f t="shared" ref="A39:A41" si="2">A38+1</f>
        <v>19</v>
      </c>
      <c r="B39" s="190" t="s">
        <v>223</v>
      </c>
      <c r="C39" s="190"/>
      <c r="D39" s="190"/>
      <c r="E39" s="190"/>
      <c r="F39" s="190"/>
      <c r="G39" s="190"/>
      <c r="H39" s="143" t="s">
        <v>205</v>
      </c>
      <c r="I39" s="144" t="e">
        <f>#REF!</f>
        <v>#REF!</v>
      </c>
      <c r="J39" s="145"/>
      <c r="K39" s="146"/>
    </row>
    <row r="40" spans="1:11" ht="27" hidden="1" customHeight="1" x14ac:dyDescent="0.3">
      <c r="A40" s="142">
        <f t="shared" si="2"/>
        <v>20</v>
      </c>
      <c r="B40" s="190" t="s">
        <v>207</v>
      </c>
      <c r="C40" s="190"/>
      <c r="D40" s="190"/>
      <c r="E40" s="190"/>
      <c r="F40" s="190"/>
      <c r="G40" s="190"/>
      <c r="H40" s="143" t="s">
        <v>206</v>
      </c>
      <c r="I40" s="144" t="e">
        <f>#REF!</f>
        <v>#REF!</v>
      </c>
      <c r="J40" s="145"/>
      <c r="K40" s="146"/>
    </row>
    <row r="41" spans="1:11" ht="27" hidden="1" customHeight="1" x14ac:dyDescent="0.3">
      <c r="A41" s="142">
        <f t="shared" si="2"/>
        <v>21</v>
      </c>
      <c r="B41" s="190" t="s">
        <v>218</v>
      </c>
      <c r="C41" s="190"/>
      <c r="D41" s="190"/>
      <c r="E41" s="190"/>
      <c r="F41" s="190"/>
      <c r="G41" s="190"/>
      <c r="H41" s="143" t="s">
        <v>205</v>
      </c>
      <c r="I41" s="144" t="e">
        <f>#REF!</f>
        <v>#REF!</v>
      </c>
      <c r="J41" s="145"/>
      <c r="K41" s="146"/>
    </row>
    <row r="42" spans="1:11" ht="27" hidden="1" customHeight="1" x14ac:dyDescent="0.3">
      <c r="A42" s="142">
        <f>A41+1</f>
        <v>22</v>
      </c>
      <c r="B42" s="190" t="s">
        <v>219</v>
      </c>
      <c r="C42" s="190"/>
      <c r="D42" s="190"/>
      <c r="E42" s="190"/>
      <c r="F42" s="190"/>
      <c r="G42" s="190"/>
      <c r="H42" s="143" t="s">
        <v>206</v>
      </c>
      <c r="I42" s="147" t="e">
        <f>#REF!</f>
        <v>#REF!</v>
      </c>
      <c r="J42" s="145"/>
      <c r="K42" s="146"/>
    </row>
    <row r="43" spans="1:11" ht="27" hidden="1" customHeight="1" x14ac:dyDescent="0.3">
      <c r="A43" s="142">
        <f>A42+1</f>
        <v>23</v>
      </c>
      <c r="B43" s="190" t="s">
        <v>220</v>
      </c>
      <c r="C43" s="190"/>
      <c r="D43" s="190"/>
      <c r="E43" s="190"/>
      <c r="F43" s="190"/>
      <c r="G43" s="190"/>
      <c r="H43" s="143" t="s">
        <v>204</v>
      </c>
      <c r="I43" s="147" t="e">
        <f>#REF!</f>
        <v>#REF!</v>
      </c>
      <c r="J43" s="145"/>
      <c r="K43" s="146"/>
    </row>
    <row r="44" spans="1:11" ht="27" hidden="1" customHeight="1" x14ac:dyDescent="0.3">
      <c r="A44" s="142">
        <f>A43+1</f>
        <v>24</v>
      </c>
      <c r="B44" s="190" t="s">
        <v>203</v>
      </c>
      <c r="C44" s="190"/>
      <c r="D44" s="190"/>
      <c r="E44" s="190"/>
      <c r="F44" s="190"/>
      <c r="G44" s="190"/>
      <c r="H44" s="143" t="s">
        <v>211</v>
      </c>
      <c r="I44" s="147">
        <v>1</v>
      </c>
      <c r="J44" s="149"/>
      <c r="K44" s="146"/>
    </row>
    <row r="45" spans="1:11" ht="27" hidden="1" customHeight="1" x14ac:dyDescent="0.25">
      <c r="A45" s="194" t="s">
        <v>212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48">
        <f>K44+K43+K42+K41+K40+K39+K38+K37</f>
        <v>0</v>
      </c>
    </row>
    <row r="46" spans="1:11" ht="27" hidden="1" customHeight="1" x14ac:dyDescent="0.25">
      <c r="A46" s="194" t="s">
        <v>213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48">
        <f>K45+K33+K21</f>
        <v>0</v>
      </c>
    </row>
    <row r="47" spans="1:11" ht="27" hidden="1" customHeight="1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2"/>
    </row>
    <row r="48" spans="1:11" ht="27" hidden="1" customHeight="1" x14ac:dyDescent="0.2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2"/>
    </row>
    <row r="49" spans="1:16" ht="27" hidden="1" customHeight="1" x14ac:dyDescent="0.2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2"/>
    </row>
    <row r="50" spans="1:16" ht="27" customHeight="1" thickBot="1" x14ac:dyDescent="0.25">
      <c r="A50" s="187" t="s">
        <v>200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1:16" ht="40.5" customHeight="1" x14ac:dyDescent="0.2">
      <c r="A51" s="153" t="s">
        <v>202</v>
      </c>
      <c r="B51" s="209" t="s">
        <v>2</v>
      </c>
      <c r="C51" s="210"/>
      <c r="D51" s="210"/>
      <c r="E51" s="210"/>
      <c r="F51" s="210"/>
      <c r="G51" s="211"/>
      <c r="H51" s="153" t="s">
        <v>3</v>
      </c>
      <c r="I51" s="153" t="s">
        <v>4</v>
      </c>
      <c r="J51" s="154" t="s">
        <v>208</v>
      </c>
      <c r="K51" s="153" t="s">
        <v>7</v>
      </c>
      <c r="M51" s="13" t="s">
        <v>236</v>
      </c>
      <c r="N51" s="13" t="s">
        <v>237</v>
      </c>
      <c r="O51" s="13" t="s">
        <v>238</v>
      </c>
      <c r="P51" s="13" t="s">
        <v>239</v>
      </c>
    </row>
    <row r="52" spans="1:16" ht="22.5" customHeight="1" x14ac:dyDescent="0.3">
      <c r="A52" s="155">
        <v>1</v>
      </c>
      <c r="B52" s="212" t="s">
        <v>201</v>
      </c>
      <c r="C52" s="212"/>
      <c r="D52" s="212"/>
      <c r="E52" s="212"/>
      <c r="F52" s="212"/>
      <c r="G52" s="212"/>
      <c r="H52" s="156" t="s">
        <v>227</v>
      </c>
      <c r="I52" s="157">
        <f>M52+N52+O52+P52</f>
        <v>1025.56</v>
      </c>
      <c r="J52" s="134"/>
      <c r="K52" s="158">
        <f>I52*J52</f>
        <v>0</v>
      </c>
      <c r="M52" s="13">
        <v>282</v>
      </c>
      <c r="N52" s="13">
        <v>206.23</v>
      </c>
      <c r="O52" s="13">
        <v>160.87</v>
      </c>
      <c r="P52" s="13">
        <v>376.46000000000004</v>
      </c>
    </row>
    <row r="53" spans="1:16" ht="22.5" customHeight="1" x14ac:dyDescent="0.3">
      <c r="A53" s="155">
        <v>2</v>
      </c>
      <c r="B53" s="212" t="s">
        <v>222</v>
      </c>
      <c r="C53" s="212"/>
      <c r="D53" s="212"/>
      <c r="E53" s="212"/>
      <c r="F53" s="212"/>
      <c r="G53" s="212"/>
      <c r="H53" s="156" t="s">
        <v>224</v>
      </c>
      <c r="I53" s="157">
        <f t="shared" ref="I53:I58" si="3">M53+N53+O53+P53</f>
        <v>421.23950000000002</v>
      </c>
      <c r="J53" s="134"/>
      <c r="K53" s="158">
        <f t="shared" ref="K53:K59" si="4">I53*J53</f>
        <v>0</v>
      </c>
      <c r="M53" s="13">
        <v>163.46</v>
      </c>
      <c r="N53" s="13">
        <v>54.3048</v>
      </c>
      <c r="O53" s="13">
        <v>83.338200000000001</v>
      </c>
      <c r="P53" s="13">
        <v>120.13650000000001</v>
      </c>
    </row>
    <row r="54" spans="1:16" ht="22.5" customHeight="1" x14ac:dyDescent="0.3">
      <c r="A54" s="155">
        <v>3</v>
      </c>
      <c r="B54" s="212" t="s">
        <v>223</v>
      </c>
      <c r="C54" s="212"/>
      <c r="D54" s="212"/>
      <c r="E54" s="212"/>
      <c r="F54" s="212"/>
      <c r="G54" s="212"/>
      <c r="H54" s="156" t="s">
        <v>228</v>
      </c>
      <c r="I54" s="157">
        <f t="shared" si="3"/>
        <v>1956.8243750000001</v>
      </c>
      <c r="J54" s="134"/>
      <c r="K54" s="158">
        <f t="shared" si="4"/>
        <v>0</v>
      </c>
      <c r="M54" s="13">
        <v>1634.6000000000001</v>
      </c>
      <c r="N54" s="13">
        <v>67.881</v>
      </c>
      <c r="O54" s="13">
        <v>104.17275000000001</v>
      </c>
      <c r="P54" s="13">
        <v>150.17062500000003</v>
      </c>
    </row>
    <row r="55" spans="1:16" ht="22.5" customHeight="1" x14ac:dyDescent="0.3">
      <c r="A55" s="155">
        <v>4</v>
      </c>
      <c r="B55" s="212" t="s">
        <v>207</v>
      </c>
      <c r="C55" s="212"/>
      <c r="D55" s="212"/>
      <c r="E55" s="212"/>
      <c r="F55" s="212"/>
      <c r="G55" s="212"/>
      <c r="H55" s="156" t="s">
        <v>225</v>
      </c>
      <c r="I55" s="157">
        <f t="shared" si="3"/>
        <v>1435</v>
      </c>
      <c r="J55" s="134"/>
      <c r="K55" s="158">
        <f t="shared" si="4"/>
        <v>0</v>
      </c>
      <c r="M55" s="13">
        <v>653.85</v>
      </c>
      <c r="N55" s="13">
        <v>164.56</v>
      </c>
      <c r="O55" s="13">
        <v>252.54</v>
      </c>
      <c r="P55" s="13">
        <v>364.05</v>
      </c>
    </row>
    <row r="56" spans="1:16" ht="22.5" customHeight="1" x14ac:dyDescent="0.3">
      <c r="A56" s="155">
        <v>5</v>
      </c>
      <c r="B56" s="212" t="s">
        <v>218</v>
      </c>
      <c r="C56" s="212"/>
      <c r="D56" s="212"/>
      <c r="E56" s="212"/>
      <c r="F56" s="212"/>
      <c r="G56" s="212"/>
      <c r="H56" s="156" t="s">
        <v>224</v>
      </c>
      <c r="I56" s="157">
        <f t="shared" si="3"/>
        <v>221.61</v>
      </c>
      <c r="J56" s="134"/>
      <c r="K56" s="158">
        <f t="shared" si="4"/>
        <v>0</v>
      </c>
      <c r="M56" s="13">
        <v>65.38</v>
      </c>
      <c r="N56" s="13">
        <v>32.911999999999999</v>
      </c>
      <c r="O56" s="13">
        <v>50.508000000000003</v>
      </c>
      <c r="P56" s="13">
        <v>72.81</v>
      </c>
    </row>
    <row r="57" spans="1:16" ht="22.5" customHeight="1" x14ac:dyDescent="0.3">
      <c r="A57" s="155">
        <v>6</v>
      </c>
      <c r="B57" s="212" t="s">
        <v>219</v>
      </c>
      <c r="C57" s="212"/>
      <c r="D57" s="212"/>
      <c r="E57" s="212"/>
      <c r="F57" s="212"/>
      <c r="G57" s="212"/>
      <c r="H57" s="156" t="s">
        <v>225</v>
      </c>
      <c r="I57" s="157">
        <f t="shared" si="3"/>
        <v>1269.8200000000002</v>
      </c>
      <c r="J57" s="134"/>
      <c r="K57" s="158">
        <f t="shared" si="4"/>
        <v>0</v>
      </c>
      <c r="M57" s="13">
        <v>653.85</v>
      </c>
      <c r="N57" s="13">
        <v>131.35</v>
      </c>
      <c r="O57" s="13">
        <v>232.48000000000002</v>
      </c>
      <c r="P57" s="13">
        <v>252.14</v>
      </c>
    </row>
    <row r="58" spans="1:16" ht="22.5" customHeight="1" x14ac:dyDescent="0.3">
      <c r="A58" s="155">
        <v>7</v>
      </c>
      <c r="B58" s="212" t="s">
        <v>243</v>
      </c>
      <c r="C58" s="212"/>
      <c r="D58" s="212"/>
      <c r="E58" s="212"/>
      <c r="F58" s="212"/>
      <c r="G58" s="212"/>
      <c r="H58" s="156" t="s">
        <v>227</v>
      </c>
      <c r="I58" s="157">
        <f t="shared" si="3"/>
        <v>833.68999999999994</v>
      </c>
      <c r="J58" s="134"/>
      <c r="K58" s="158">
        <f t="shared" si="4"/>
        <v>0</v>
      </c>
      <c r="M58" s="13">
        <v>502.68</v>
      </c>
      <c r="N58" s="13">
        <v>103.12</v>
      </c>
      <c r="O58" s="13">
        <v>82.6</v>
      </c>
      <c r="P58" s="13">
        <v>145.29</v>
      </c>
    </row>
    <row r="59" spans="1:16" ht="22.5" customHeight="1" x14ac:dyDescent="0.3">
      <c r="A59" s="155">
        <v>8</v>
      </c>
      <c r="B59" s="212" t="s">
        <v>240</v>
      </c>
      <c r="C59" s="212"/>
      <c r="D59" s="212"/>
      <c r="E59" s="212"/>
      <c r="F59" s="212"/>
      <c r="G59" s="212"/>
      <c r="H59" s="156" t="s">
        <v>244</v>
      </c>
      <c r="I59" s="157">
        <v>5</v>
      </c>
      <c r="J59" s="134"/>
      <c r="K59" s="158">
        <f t="shared" si="4"/>
        <v>0</v>
      </c>
    </row>
    <row r="60" spans="1:16" ht="22.5" customHeight="1" thickBot="1" x14ac:dyDescent="0.25">
      <c r="A60" s="187" t="s">
        <v>229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9"/>
    </row>
    <row r="61" spans="1:16" ht="22.5" customHeight="1" x14ac:dyDescent="0.2">
      <c r="A61" s="153" t="s">
        <v>202</v>
      </c>
      <c r="B61" s="209" t="s">
        <v>2</v>
      </c>
      <c r="C61" s="210"/>
      <c r="D61" s="210"/>
      <c r="E61" s="210"/>
      <c r="F61" s="210"/>
      <c r="G61" s="211"/>
      <c r="H61" s="153" t="s">
        <v>3</v>
      </c>
      <c r="I61" s="153" t="s">
        <v>4</v>
      </c>
      <c r="J61" s="154" t="s">
        <v>208</v>
      </c>
      <c r="K61" s="153" t="s">
        <v>7</v>
      </c>
    </row>
    <row r="62" spans="1:16" ht="22.5" customHeight="1" x14ac:dyDescent="0.3">
      <c r="A62" s="155">
        <v>9</v>
      </c>
      <c r="B62" s="184" t="str">
        <f>B52</f>
        <v>TRAZADO Y MARCADO CON NIVEL</v>
      </c>
      <c r="C62" s="185"/>
      <c r="D62" s="185"/>
      <c r="E62" s="185"/>
      <c r="F62" s="185"/>
      <c r="G62" s="186"/>
      <c r="H62" s="156" t="str">
        <f>H52</f>
        <v>ml</v>
      </c>
      <c r="I62" s="157">
        <v>12.24</v>
      </c>
      <c r="J62" s="134"/>
      <c r="K62" s="158">
        <f>I62*J62</f>
        <v>0</v>
      </c>
    </row>
    <row r="63" spans="1:16" ht="22.5" customHeight="1" x14ac:dyDescent="0.3">
      <c r="A63" s="155">
        <v>10</v>
      </c>
      <c r="B63" s="184" t="str">
        <f>B53</f>
        <v>EXCAVACIÓN COMÚN</v>
      </c>
      <c r="C63" s="185"/>
      <c r="D63" s="185"/>
      <c r="E63" s="185"/>
      <c r="F63" s="185"/>
      <c r="G63" s="186"/>
      <c r="H63" s="156" t="str">
        <f>H53</f>
        <v>m³</v>
      </c>
      <c r="I63" s="157">
        <v>1.67</v>
      </c>
      <c r="J63" s="134"/>
      <c r="K63" s="158">
        <f t="shared" ref="K63:K66" si="5">I63*J63</f>
        <v>0</v>
      </c>
    </row>
    <row r="64" spans="1:16" ht="22.5" customHeight="1" x14ac:dyDescent="0.3">
      <c r="A64" s="155">
        <v>11</v>
      </c>
      <c r="B64" s="184" t="str">
        <f>B54</f>
        <v>ACARREO DE MATERIAL DE DESPERDICIO</v>
      </c>
      <c r="C64" s="185"/>
      <c r="D64" s="185"/>
      <c r="E64" s="185"/>
      <c r="F64" s="185"/>
      <c r="G64" s="186"/>
      <c r="H64" s="156" t="str">
        <f>H54</f>
        <v>m³/km</v>
      </c>
      <c r="I64" s="157">
        <f>I63*10</f>
        <v>16.7</v>
      </c>
      <c r="J64" s="134"/>
      <c r="K64" s="158">
        <f t="shared" si="5"/>
        <v>0</v>
      </c>
    </row>
    <row r="65" spans="1:11" ht="22.5" customHeight="1" x14ac:dyDescent="0.3">
      <c r="A65" s="155">
        <v>12</v>
      </c>
      <c r="B65" s="184" t="s">
        <v>230</v>
      </c>
      <c r="C65" s="185"/>
      <c r="D65" s="185"/>
      <c r="E65" s="185"/>
      <c r="F65" s="185"/>
      <c r="G65" s="186"/>
      <c r="H65" s="156" t="s">
        <v>227</v>
      </c>
      <c r="I65" s="157">
        <v>9</v>
      </c>
      <c r="J65" s="134"/>
      <c r="K65" s="158">
        <f t="shared" si="5"/>
        <v>0</v>
      </c>
    </row>
    <row r="66" spans="1:11" ht="22.5" customHeight="1" x14ac:dyDescent="0.3">
      <c r="A66" s="155">
        <v>13</v>
      </c>
      <c r="B66" s="184" t="s">
        <v>231</v>
      </c>
      <c r="C66" s="185"/>
      <c r="D66" s="185"/>
      <c r="E66" s="185"/>
      <c r="F66" s="185"/>
      <c r="G66" s="186"/>
      <c r="H66" s="156" t="s">
        <v>244</v>
      </c>
      <c r="I66" s="157">
        <v>45</v>
      </c>
      <c r="J66" s="134"/>
      <c r="K66" s="158">
        <f t="shared" si="5"/>
        <v>0</v>
      </c>
    </row>
    <row r="67" spans="1:11" ht="22.5" customHeight="1" thickBot="1" x14ac:dyDescent="0.25">
      <c r="A67" s="187" t="s">
        <v>241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9"/>
    </row>
    <row r="68" spans="1:11" ht="22.5" customHeight="1" x14ac:dyDescent="0.3">
      <c r="A68" s="155">
        <v>14</v>
      </c>
      <c r="B68" s="184" t="str">
        <f>B62</f>
        <v>TRAZADO Y MARCADO CON NIVEL</v>
      </c>
      <c r="C68" s="185"/>
      <c r="D68" s="185"/>
      <c r="E68" s="185"/>
      <c r="F68" s="185"/>
      <c r="G68" s="186"/>
      <c r="H68" s="156" t="s">
        <v>227</v>
      </c>
      <c r="I68" s="157">
        <v>46.79</v>
      </c>
      <c r="J68" s="134"/>
      <c r="K68" s="158">
        <f>I68*J68</f>
        <v>0</v>
      </c>
    </row>
    <row r="69" spans="1:11" ht="22.5" customHeight="1" x14ac:dyDescent="0.3">
      <c r="A69" s="155">
        <v>15</v>
      </c>
      <c r="B69" s="184" t="s">
        <v>222</v>
      </c>
      <c r="C69" s="185"/>
      <c r="D69" s="185"/>
      <c r="E69" s="185"/>
      <c r="F69" s="185"/>
      <c r="G69" s="186"/>
      <c r="H69" s="156" t="s">
        <v>232</v>
      </c>
      <c r="I69" s="157">
        <v>93.58</v>
      </c>
      <c r="J69" s="134"/>
      <c r="K69" s="158">
        <f t="shared" ref="K69:K72" si="6">I69*J69</f>
        <v>0</v>
      </c>
    </row>
    <row r="70" spans="1:11" ht="22.5" customHeight="1" x14ac:dyDescent="0.3">
      <c r="A70" s="155">
        <v>16</v>
      </c>
      <c r="B70" s="184" t="str">
        <f>B64</f>
        <v>ACARREO DE MATERIAL DE DESPERDICIO</v>
      </c>
      <c r="C70" s="185"/>
      <c r="D70" s="185"/>
      <c r="E70" s="185"/>
      <c r="F70" s="185"/>
      <c r="G70" s="186"/>
      <c r="H70" s="156" t="s">
        <v>233</v>
      </c>
      <c r="I70" s="157">
        <v>935.8</v>
      </c>
      <c r="J70" s="134"/>
      <c r="K70" s="158">
        <f t="shared" si="6"/>
        <v>0</v>
      </c>
    </row>
    <row r="71" spans="1:11" ht="22.5" customHeight="1" x14ac:dyDescent="0.3">
      <c r="A71" s="155">
        <v>17</v>
      </c>
      <c r="B71" s="184" t="s">
        <v>241</v>
      </c>
      <c r="C71" s="185"/>
      <c r="D71" s="185"/>
      <c r="E71" s="185"/>
      <c r="F71" s="185"/>
      <c r="G71" s="186"/>
      <c r="H71" s="156" t="str">
        <f>H69</f>
        <v>m3</v>
      </c>
      <c r="I71" s="157">
        <v>78.37</v>
      </c>
      <c r="J71" s="134"/>
      <c r="K71" s="158">
        <f t="shared" si="6"/>
        <v>0</v>
      </c>
    </row>
    <row r="72" spans="1:11" ht="22.5" customHeight="1" x14ac:dyDescent="0.3">
      <c r="A72" s="155">
        <v>18</v>
      </c>
      <c r="B72" s="184" t="s">
        <v>242</v>
      </c>
      <c r="C72" s="185"/>
      <c r="D72" s="185"/>
      <c r="E72" s="185"/>
      <c r="F72" s="185"/>
      <c r="G72" s="186"/>
      <c r="H72" s="156" t="str">
        <f>H69</f>
        <v>m3</v>
      </c>
      <c r="I72" s="157">
        <v>15.21</v>
      </c>
      <c r="J72" s="134"/>
      <c r="K72" s="158">
        <f t="shared" si="6"/>
        <v>0</v>
      </c>
    </row>
    <row r="73" spans="1:11" ht="22.5" customHeight="1" thickBot="1" x14ac:dyDescent="0.25">
      <c r="A73" s="187" t="s">
        <v>234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9"/>
    </row>
    <row r="74" spans="1:11" ht="22.5" customHeight="1" x14ac:dyDescent="0.3">
      <c r="A74" s="155">
        <v>19</v>
      </c>
      <c r="B74" s="212" t="s">
        <v>209</v>
      </c>
      <c r="C74" s="212"/>
      <c r="D74" s="212"/>
      <c r="E74" s="212"/>
      <c r="F74" s="212"/>
      <c r="G74" s="212"/>
      <c r="H74" s="156" t="s">
        <v>244</v>
      </c>
      <c r="I74" s="157">
        <v>1</v>
      </c>
      <c r="J74" s="134"/>
      <c r="K74" s="158">
        <f>I74*J74</f>
        <v>0</v>
      </c>
    </row>
    <row r="75" spans="1:11" ht="22.5" customHeight="1" thickBot="1" x14ac:dyDescent="0.35">
      <c r="A75" s="159">
        <v>20</v>
      </c>
      <c r="B75" s="208" t="s">
        <v>203</v>
      </c>
      <c r="C75" s="208"/>
      <c r="D75" s="208"/>
      <c r="E75" s="208"/>
      <c r="F75" s="208"/>
      <c r="G75" s="208"/>
      <c r="H75" s="160" t="s">
        <v>245</v>
      </c>
      <c r="I75" s="161">
        <v>1</v>
      </c>
      <c r="J75" s="134"/>
      <c r="K75" s="158">
        <f>I75*J75</f>
        <v>0</v>
      </c>
    </row>
    <row r="76" spans="1:11" ht="22.5" customHeight="1" thickBot="1" x14ac:dyDescent="0.25">
      <c r="A76" s="180" t="s">
        <v>7</v>
      </c>
      <c r="B76" s="181"/>
      <c r="C76" s="181"/>
      <c r="D76" s="181"/>
      <c r="E76" s="181"/>
      <c r="F76" s="181"/>
      <c r="G76" s="181"/>
      <c r="H76" s="181"/>
      <c r="I76" s="181"/>
      <c r="J76" s="182">
        <f>SUM(K52:K59,K62:K66,K68:K72,K74:K75)</f>
        <v>0</v>
      </c>
      <c r="K76" s="183"/>
    </row>
    <row r="77" spans="1:11" ht="18.75" x14ac:dyDescent="0.3">
      <c r="A77" s="177"/>
      <c r="B77" s="178"/>
      <c r="C77" s="178"/>
      <c r="D77" s="178"/>
      <c r="E77" s="178"/>
      <c r="F77" s="178"/>
      <c r="G77" s="178"/>
      <c r="H77" s="178"/>
      <c r="I77" s="178"/>
      <c r="J77" s="178"/>
      <c r="K77" s="179"/>
    </row>
    <row r="78" spans="1:11" ht="18.75" x14ac:dyDescent="0.3">
      <c r="A78" s="213" t="s">
        <v>257</v>
      </c>
      <c r="B78" s="214"/>
      <c r="C78" s="214"/>
      <c r="D78" s="214"/>
      <c r="E78" s="214"/>
      <c r="F78" s="214"/>
      <c r="G78" s="167"/>
      <c r="H78" s="167"/>
      <c r="I78" s="167"/>
      <c r="J78" s="167"/>
      <c r="K78" s="168"/>
    </row>
    <row r="79" spans="1:11" ht="18.75" x14ac:dyDescent="0.3">
      <c r="A79" s="171"/>
      <c r="B79" s="172"/>
      <c r="C79" s="172"/>
      <c r="D79" s="172"/>
      <c r="E79" s="172"/>
      <c r="F79" s="172"/>
      <c r="G79" s="172"/>
      <c r="H79" s="172"/>
      <c r="I79" s="172"/>
      <c r="J79" s="172"/>
      <c r="K79" s="173"/>
    </row>
    <row r="80" spans="1:11" ht="18.75" x14ac:dyDescent="0.3">
      <c r="A80" s="213" t="s">
        <v>258</v>
      </c>
      <c r="B80" s="214"/>
      <c r="C80" s="214"/>
      <c r="D80" s="214"/>
      <c r="E80" s="214"/>
      <c r="F80" s="214"/>
      <c r="G80" s="167"/>
      <c r="H80" s="167"/>
      <c r="I80" s="167"/>
      <c r="J80" s="167"/>
      <c r="K80" s="168"/>
    </row>
    <row r="81" spans="1:11" ht="18.75" x14ac:dyDescent="0.3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3"/>
    </row>
    <row r="82" spans="1:11" ht="18.75" x14ac:dyDescent="0.3">
      <c r="A82" s="169" t="s">
        <v>259</v>
      </c>
      <c r="B82" s="170"/>
      <c r="C82" s="170"/>
      <c r="D82" s="170"/>
      <c r="E82" s="170"/>
      <c r="F82" s="170"/>
      <c r="G82" s="167"/>
      <c r="H82" s="167"/>
      <c r="I82" s="167"/>
      <c r="J82" s="167"/>
      <c r="K82" s="168"/>
    </row>
    <row r="83" spans="1:11" ht="19.5" thickBot="1" x14ac:dyDescent="0.35">
      <c r="A83" s="205"/>
      <c r="B83" s="206"/>
      <c r="C83" s="206"/>
      <c r="D83" s="206"/>
      <c r="E83" s="206"/>
      <c r="F83" s="206"/>
      <c r="G83" s="206"/>
      <c r="H83" s="206"/>
      <c r="I83" s="206"/>
      <c r="J83" s="206"/>
      <c r="K83" s="207"/>
    </row>
  </sheetData>
  <sheetProtection algorithmName="SHA-512" hashValue="eTMGUHj4NLpMXF2SGG5sUz8XFpSWiWwPsHktMwHhibrc/zbEdrjQAo4gnJnH91S+Qv9F2L9AffWTHRlE24amrw==" saltValue="o6c8pxtp2H/RYJ06PjXoNA==" spinCount="100000" sheet="1" objects="1" scenarios="1"/>
  <mergeCells count="84">
    <mergeCell ref="B59:G59"/>
    <mergeCell ref="A60:K60"/>
    <mergeCell ref="B61:G61"/>
    <mergeCell ref="B62:G62"/>
    <mergeCell ref="B63:G63"/>
    <mergeCell ref="A22:K22"/>
    <mergeCell ref="A10:J10"/>
    <mergeCell ref="A11:J11"/>
    <mergeCell ref="B15:G15"/>
    <mergeCell ref="B12:G12"/>
    <mergeCell ref="B14:G14"/>
    <mergeCell ref="B13:G13"/>
    <mergeCell ref="B18:G18"/>
    <mergeCell ref="A8:I8"/>
    <mergeCell ref="A9:I9"/>
    <mergeCell ref="A7:K7"/>
    <mergeCell ref="B32:G32"/>
    <mergeCell ref="A33:J33"/>
    <mergeCell ref="B25:G25"/>
    <mergeCell ref="B26:G26"/>
    <mergeCell ref="B27:G27"/>
    <mergeCell ref="B28:G28"/>
    <mergeCell ref="B29:G29"/>
    <mergeCell ref="A21:J21"/>
    <mergeCell ref="B24:G24"/>
    <mergeCell ref="B19:G19"/>
    <mergeCell ref="B20:G20"/>
    <mergeCell ref="B16:G16"/>
    <mergeCell ref="B17:G17"/>
    <mergeCell ref="A45:J45"/>
    <mergeCell ref="B30:G30"/>
    <mergeCell ref="B31:G31"/>
    <mergeCell ref="B36:G36"/>
    <mergeCell ref="B37:G37"/>
    <mergeCell ref="A34:K34"/>
    <mergeCell ref="A35:K35"/>
    <mergeCell ref="B40:G40"/>
    <mergeCell ref="B41:G41"/>
    <mergeCell ref="B42:G42"/>
    <mergeCell ref="B43:G43"/>
    <mergeCell ref="B44:G44"/>
    <mergeCell ref="B38:G38"/>
    <mergeCell ref="A83:K83"/>
    <mergeCell ref="B75:G75"/>
    <mergeCell ref="B70:G70"/>
    <mergeCell ref="A50:K50"/>
    <mergeCell ref="B51:G51"/>
    <mergeCell ref="B74:G74"/>
    <mergeCell ref="B52:G52"/>
    <mergeCell ref="B53:G53"/>
    <mergeCell ref="B55:G55"/>
    <mergeCell ref="B56:G56"/>
    <mergeCell ref="B57:G57"/>
    <mergeCell ref="B58:G58"/>
    <mergeCell ref="B54:G54"/>
    <mergeCell ref="A73:K73"/>
    <mergeCell ref="A78:F78"/>
    <mergeCell ref="A80:F80"/>
    <mergeCell ref="A1:K1"/>
    <mergeCell ref="A2:K2"/>
    <mergeCell ref="A3:K3"/>
    <mergeCell ref="A4:K4"/>
    <mergeCell ref="A5:K5"/>
    <mergeCell ref="A6:K6"/>
    <mergeCell ref="A77:K77"/>
    <mergeCell ref="A79:K79"/>
    <mergeCell ref="A76:I76"/>
    <mergeCell ref="J76:K76"/>
    <mergeCell ref="B64:G64"/>
    <mergeCell ref="B71:G71"/>
    <mergeCell ref="B72:G72"/>
    <mergeCell ref="B65:G65"/>
    <mergeCell ref="B66:G66"/>
    <mergeCell ref="B68:G68"/>
    <mergeCell ref="B69:G69"/>
    <mergeCell ref="A67:K67"/>
    <mergeCell ref="B39:G39"/>
    <mergeCell ref="A23:K23"/>
    <mergeCell ref="A46:J46"/>
    <mergeCell ref="G78:K78"/>
    <mergeCell ref="G80:K80"/>
    <mergeCell ref="A82:F82"/>
    <mergeCell ref="G82:K82"/>
    <mergeCell ref="A81:K8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Footer xml:space="preserve">&amp;L&amp;8 
&amp;C&amp;8&amp;P/&amp;N
&amp;R&amp;8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>
      <selection activeCell="B29" sqref="B29:G29"/>
    </sheetView>
  </sheetViews>
  <sheetFormatPr baseColWidth="10" defaultRowHeight="15" x14ac:dyDescent="0.25"/>
  <cols>
    <col min="6" max="6" width="8.42578125" customWidth="1"/>
    <col min="7" max="7" width="8.85546875" customWidth="1"/>
    <col min="8" max="8" width="6.85546875" customWidth="1"/>
    <col min="9" max="15" width="6.7109375" customWidth="1"/>
  </cols>
  <sheetData>
    <row r="1" spans="1:17" ht="23.25" x14ac:dyDescent="0.35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</row>
    <row r="2" spans="1:17" ht="23.25" customHeight="1" x14ac:dyDescent="0.3">
      <c r="A2" s="239" t="s">
        <v>262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1"/>
    </row>
    <row r="3" spans="1:17" ht="18.75" x14ac:dyDescent="0.3">
      <c r="A3" s="242" t="s">
        <v>260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4"/>
    </row>
    <row r="4" spans="1:17" ht="18.75" x14ac:dyDescent="0.3">
      <c r="A4" s="242" t="s">
        <v>261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</row>
    <row r="5" spans="1:17" ht="24" thickBot="1" x14ac:dyDescent="0.4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</row>
    <row r="6" spans="1:17" ht="18" customHeight="1" x14ac:dyDescent="0.25">
      <c r="A6" s="266"/>
      <c r="B6" s="268" t="s">
        <v>226</v>
      </c>
      <c r="C6" s="268"/>
      <c r="D6" s="268"/>
      <c r="E6" s="268"/>
      <c r="F6" s="268"/>
      <c r="G6" s="268"/>
      <c r="H6" s="268"/>
      <c r="I6" s="268"/>
      <c r="J6" s="269"/>
      <c r="K6" s="269"/>
      <c r="L6" s="269"/>
      <c r="M6" s="269"/>
      <c r="N6" s="269"/>
      <c r="O6" s="270"/>
    </row>
    <row r="7" spans="1:17" ht="18" customHeight="1" x14ac:dyDescent="0.25">
      <c r="A7" s="267"/>
      <c r="B7" s="271" t="s">
        <v>247</v>
      </c>
      <c r="C7" s="271"/>
      <c r="D7" s="271"/>
      <c r="E7" s="271"/>
      <c r="F7" s="271"/>
      <c r="G7" s="271"/>
      <c r="H7" s="271"/>
      <c r="I7" s="271"/>
      <c r="J7" s="269"/>
      <c r="K7" s="269"/>
      <c r="L7" s="269"/>
      <c r="M7" s="269"/>
      <c r="N7" s="269"/>
      <c r="O7" s="270"/>
    </row>
    <row r="8" spans="1:17" ht="60" customHeight="1" x14ac:dyDescent="0.25">
      <c r="A8" s="267"/>
      <c r="B8" s="272" t="s">
        <v>248</v>
      </c>
      <c r="C8" s="273"/>
      <c r="D8" s="273"/>
      <c r="E8" s="273"/>
      <c r="F8" s="273"/>
      <c r="G8" s="273"/>
      <c r="H8" s="273"/>
      <c r="I8" s="274"/>
      <c r="J8" s="269"/>
      <c r="K8" s="269"/>
      <c r="L8" s="269"/>
      <c r="M8" s="269"/>
      <c r="N8" s="269"/>
      <c r="O8" s="270"/>
    </row>
    <row r="9" spans="1:17" ht="18" customHeight="1" x14ac:dyDescent="0.25">
      <c r="A9" s="267"/>
      <c r="B9" s="275" t="s">
        <v>235</v>
      </c>
      <c r="C9" s="276"/>
      <c r="D9" s="276"/>
      <c r="E9" s="276"/>
      <c r="F9" s="276"/>
      <c r="G9" s="276"/>
      <c r="H9" s="276"/>
      <c r="I9" s="276"/>
      <c r="J9" s="269"/>
      <c r="K9" s="269"/>
      <c r="L9" s="269"/>
      <c r="M9" s="269"/>
      <c r="N9" s="269"/>
      <c r="O9" s="270"/>
    </row>
    <row r="10" spans="1:17" ht="18" customHeight="1" x14ac:dyDescent="0.25">
      <c r="A10" s="267"/>
      <c r="B10" s="277" t="s">
        <v>249</v>
      </c>
      <c r="C10" s="278"/>
      <c r="D10" s="278"/>
      <c r="E10" s="278"/>
      <c r="F10" s="278"/>
      <c r="G10" s="278"/>
      <c r="H10" s="278"/>
      <c r="I10" s="278"/>
      <c r="J10" s="269"/>
      <c r="K10" s="269"/>
      <c r="L10" s="269"/>
      <c r="M10" s="269"/>
      <c r="N10" s="269"/>
      <c r="O10" s="270"/>
    </row>
    <row r="11" spans="1:17" ht="13.5" customHeight="1" thickBot="1" x14ac:dyDescent="0.3">
      <c r="A11" s="255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7"/>
      <c r="Q11" s="124"/>
    </row>
    <row r="12" spans="1:17" ht="18" customHeight="1" thickBot="1" x14ac:dyDescent="0.3">
      <c r="A12" s="251" t="s">
        <v>200</v>
      </c>
      <c r="B12" s="252"/>
      <c r="C12" s="252"/>
      <c r="D12" s="252"/>
      <c r="E12" s="252"/>
      <c r="F12" s="252"/>
      <c r="G12" s="253"/>
      <c r="H12" s="258" t="s">
        <v>250</v>
      </c>
      <c r="I12" s="259"/>
      <c r="J12" s="259"/>
      <c r="K12" s="259"/>
      <c r="L12" s="258" t="s">
        <v>251</v>
      </c>
      <c r="M12" s="259"/>
      <c r="N12" s="259"/>
      <c r="O12" s="260"/>
    </row>
    <row r="13" spans="1:17" ht="13.5" customHeight="1" thickBot="1" x14ac:dyDescent="0.3">
      <c r="A13" s="162" t="s">
        <v>202</v>
      </c>
      <c r="B13" s="261" t="s">
        <v>2</v>
      </c>
      <c r="C13" s="262"/>
      <c r="D13" s="262"/>
      <c r="E13" s="262"/>
      <c r="F13" s="262"/>
      <c r="G13" s="263"/>
      <c r="H13" s="163">
        <v>1</v>
      </c>
      <c r="I13" s="164">
        <v>2</v>
      </c>
      <c r="J13" s="164">
        <v>3</v>
      </c>
      <c r="K13" s="164">
        <v>4</v>
      </c>
      <c r="L13" s="164">
        <v>5</v>
      </c>
      <c r="M13" s="164">
        <v>6</v>
      </c>
      <c r="N13" s="164">
        <v>7</v>
      </c>
      <c r="O13" s="165">
        <v>8</v>
      </c>
    </row>
    <row r="14" spans="1:17" ht="13.5" customHeight="1" x14ac:dyDescent="0.3">
      <c r="A14" s="166">
        <v>1</v>
      </c>
      <c r="B14" s="264" t="s">
        <v>201</v>
      </c>
      <c r="C14" s="264"/>
      <c r="D14" s="264"/>
      <c r="E14" s="264"/>
      <c r="F14" s="264"/>
      <c r="G14" s="265"/>
      <c r="H14" s="125"/>
      <c r="I14" s="126"/>
      <c r="J14" s="126"/>
      <c r="K14" s="126"/>
      <c r="L14" s="126"/>
      <c r="M14" s="126"/>
      <c r="N14" s="126"/>
      <c r="O14" s="127"/>
    </row>
    <row r="15" spans="1:17" ht="13.5" customHeight="1" x14ac:dyDescent="0.3">
      <c r="A15" s="155">
        <v>2</v>
      </c>
      <c r="B15" s="212" t="s">
        <v>222</v>
      </c>
      <c r="C15" s="212"/>
      <c r="D15" s="212"/>
      <c r="E15" s="212"/>
      <c r="F15" s="212"/>
      <c r="G15" s="184"/>
      <c r="H15" s="128"/>
      <c r="I15" s="129"/>
      <c r="J15" s="129"/>
      <c r="K15" s="129"/>
      <c r="L15" s="129"/>
      <c r="M15" s="129"/>
      <c r="N15" s="129"/>
      <c r="O15" s="130"/>
    </row>
    <row r="16" spans="1:17" ht="13.5" customHeight="1" x14ac:dyDescent="0.3">
      <c r="A16" s="155">
        <v>3</v>
      </c>
      <c r="B16" s="212" t="s">
        <v>223</v>
      </c>
      <c r="C16" s="212"/>
      <c r="D16" s="212"/>
      <c r="E16" s="212"/>
      <c r="F16" s="212"/>
      <c r="G16" s="184"/>
      <c r="H16" s="128"/>
      <c r="I16" s="129"/>
      <c r="J16" s="129"/>
      <c r="K16" s="129"/>
      <c r="L16" s="129"/>
      <c r="M16" s="129"/>
      <c r="N16" s="129"/>
      <c r="O16" s="130"/>
    </row>
    <row r="17" spans="1:15" ht="13.5" customHeight="1" x14ac:dyDescent="0.3">
      <c r="A17" s="155">
        <v>4</v>
      </c>
      <c r="B17" s="212" t="s">
        <v>207</v>
      </c>
      <c r="C17" s="212"/>
      <c r="D17" s="212"/>
      <c r="E17" s="212"/>
      <c r="F17" s="212"/>
      <c r="G17" s="184"/>
      <c r="H17" s="128"/>
      <c r="I17" s="129"/>
      <c r="J17" s="129"/>
      <c r="K17" s="129"/>
      <c r="L17" s="129"/>
      <c r="M17" s="129"/>
      <c r="N17" s="129"/>
      <c r="O17" s="130"/>
    </row>
    <row r="18" spans="1:15" ht="13.5" customHeight="1" x14ac:dyDescent="0.3">
      <c r="A18" s="155">
        <v>5</v>
      </c>
      <c r="B18" s="212" t="s">
        <v>218</v>
      </c>
      <c r="C18" s="212"/>
      <c r="D18" s="212"/>
      <c r="E18" s="212"/>
      <c r="F18" s="212"/>
      <c r="G18" s="184"/>
      <c r="H18" s="128"/>
      <c r="I18" s="129"/>
      <c r="J18" s="129"/>
      <c r="K18" s="129"/>
      <c r="L18" s="129"/>
      <c r="M18" s="129"/>
      <c r="N18" s="129"/>
      <c r="O18" s="130"/>
    </row>
    <row r="19" spans="1:15" ht="13.5" customHeight="1" x14ac:dyDescent="0.3">
      <c r="A19" s="155">
        <v>6</v>
      </c>
      <c r="B19" s="212" t="s">
        <v>219</v>
      </c>
      <c r="C19" s="212"/>
      <c r="D19" s="212"/>
      <c r="E19" s="212"/>
      <c r="F19" s="212"/>
      <c r="G19" s="184"/>
      <c r="H19" s="128"/>
      <c r="I19" s="129"/>
      <c r="J19" s="129"/>
      <c r="K19" s="129"/>
      <c r="L19" s="129"/>
      <c r="M19" s="129"/>
      <c r="N19" s="129"/>
      <c r="O19" s="130"/>
    </row>
    <row r="20" spans="1:15" ht="13.5" customHeight="1" x14ac:dyDescent="0.3">
      <c r="A20" s="155">
        <v>7</v>
      </c>
      <c r="B20" s="212" t="s">
        <v>243</v>
      </c>
      <c r="C20" s="212"/>
      <c r="D20" s="212"/>
      <c r="E20" s="212"/>
      <c r="F20" s="212"/>
      <c r="G20" s="184"/>
      <c r="H20" s="128"/>
      <c r="I20" s="129"/>
      <c r="J20" s="129"/>
      <c r="K20" s="129"/>
      <c r="L20" s="129"/>
      <c r="M20" s="129"/>
      <c r="N20" s="129"/>
      <c r="O20" s="130"/>
    </row>
    <row r="21" spans="1:15" ht="13.5" customHeight="1" thickBot="1" x14ac:dyDescent="0.35">
      <c r="A21" s="155">
        <v>8</v>
      </c>
      <c r="B21" s="212" t="s">
        <v>240</v>
      </c>
      <c r="C21" s="212"/>
      <c r="D21" s="212"/>
      <c r="E21" s="212"/>
      <c r="F21" s="212"/>
      <c r="G21" s="184"/>
      <c r="H21" s="128"/>
      <c r="I21" s="129"/>
      <c r="J21" s="129"/>
      <c r="K21" s="129"/>
      <c r="L21" s="129"/>
      <c r="M21" s="129"/>
      <c r="N21" s="129"/>
      <c r="O21" s="130"/>
    </row>
    <row r="22" spans="1:15" ht="13.5" customHeight="1" thickBot="1" x14ac:dyDescent="0.3">
      <c r="A22" s="251" t="s">
        <v>229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3"/>
    </row>
    <row r="23" spans="1:15" ht="13.5" customHeight="1" x14ac:dyDescent="0.3">
      <c r="A23" s="155">
        <v>9</v>
      </c>
      <c r="B23" s="184" t="s">
        <v>201</v>
      </c>
      <c r="C23" s="185"/>
      <c r="D23" s="185"/>
      <c r="E23" s="185"/>
      <c r="F23" s="185"/>
      <c r="G23" s="185"/>
      <c r="H23" s="128"/>
      <c r="I23" s="129"/>
      <c r="J23" s="129"/>
      <c r="K23" s="129"/>
      <c r="L23" s="129"/>
      <c r="M23" s="129"/>
      <c r="N23" s="129"/>
      <c r="O23" s="130"/>
    </row>
    <row r="24" spans="1:15" ht="13.5" customHeight="1" x14ac:dyDescent="0.3">
      <c r="A24" s="155">
        <v>10</v>
      </c>
      <c r="B24" s="184" t="s">
        <v>222</v>
      </c>
      <c r="C24" s="185"/>
      <c r="D24" s="185"/>
      <c r="E24" s="185"/>
      <c r="F24" s="185"/>
      <c r="G24" s="185"/>
      <c r="H24" s="128"/>
      <c r="I24" s="129"/>
      <c r="J24" s="129"/>
      <c r="K24" s="129"/>
      <c r="L24" s="129"/>
      <c r="M24" s="129"/>
      <c r="N24" s="129"/>
      <c r="O24" s="130"/>
    </row>
    <row r="25" spans="1:15" ht="15.75" x14ac:dyDescent="0.3">
      <c r="A25" s="155">
        <v>11</v>
      </c>
      <c r="B25" s="184" t="s">
        <v>223</v>
      </c>
      <c r="C25" s="185"/>
      <c r="D25" s="185"/>
      <c r="E25" s="185"/>
      <c r="F25" s="185"/>
      <c r="G25" s="185"/>
      <c r="H25" s="128"/>
      <c r="I25" s="129"/>
      <c r="J25" s="129"/>
      <c r="K25" s="129"/>
      <c r="L25" s="129"/>
      <c r="M25" s="129"/>
      <c r="N25" s="129"/>
      <c r="O25" s="130"/>
    </row>
    <row r="26" spans="1:15" ht="15.75" x14ac:dyDescent="0.3">
      <c r="A26" s="155">
        <v>12</v>
      </c>
      <c r="B26" s="184" t="s">
        <v>230</v>
      </c>
      <c r="C26" s="185"/>
      <c r="D26" s="185"/>
      <c r="E26" s="185"/>
      <c r="F26" s="185"/>
      <c r="G26" s="185"/>
      <c r="H26" s="128"/>
      <c r="I26" s="129"/>
      <c r="J26" s="129"/>
      <c r="K26" s="129"/>
      <c r="L26" s="129"/>
      <c r="M26" s="129"/>
      <c r="N26" s="129"/>
      <c r="O26" s="130"/>
    </row>
    <row r="27" spans="1:15" ht="16.5" thickBot="1" x14ac:dyDescent="0.35">
      <c r="A27" s="155">
        <v>13</v>
      </c>
      <c r="B27" s="184" t="s">
        <v>231</v>
      </c>
      <c r="C27" s="185"/>
      <c r="D27" s="185"/>
      <c r="E27" s="185"/>
      <c r="F27" s="185"/>
      <c r="G27" s="185"/>
      <c r="H27" s="128"/>
      <c r="I27" s="129"/>
      <c r="J27" s="129"/>
      <c r="K27" s="129"/>
      <c r="L27" s="129"/>
      <c r="M27" s="129"/>
      <c r="N27" s="129"/>
      <c r="O27" s="130"/>
    </row>
    <row r="28" spans="1:15" ht="15.75" thickBot="1" x14ac:dyDescent="0.3">
      <c r="A28" s="251" t="s">
        <v>252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3"/>
    </row>
    <row r="29" spans="1:15" ht="15.75" x14ac:dyDescent="0.3">
      <c r="A29" s="155">
        <v>14</v>
      </c>
      <c r="B29" s="184" t="s">
        <v>201</v>
      </c>
      <c r="C29" s="185"/>
      <c r="D29" s="185"/>
      <c r="E29" s="185"/>
      <c r="F29" s="185"/>
      <c r="G29" s="185"/>
      <c r="H29" s="128"/>
      <c r="I29" s="129"/>
      <c r="J29" s="129"/>
      <c r="K29" s="129"/>
      <c r="L29" s="129"/>
      <c r="M29" s="129"/>
      <c r="N29" s="129"/>
      <c r="O29" s="130"/>
    </row>
    <row r="30" spans="1:15" ht="15.75" x14ac:dyDescent="0.3">
      <c r="A30" s="155">
        <v>15</v>
      </c>
      <c r="B30" s="184" t="s">
        <v>222</v>
      </c>
      <c r="C30" s="185"/>
      <c r="D30" s="185"/>
      <c r="E30" s="185"/>
      <c r="F30" s="185"/>
      <c r="G30" s="185"/>
      <c r="H30" s="128"/>
      <c r="I30" s="129"/>
      <c r="J30" s="129"/>
      <c r="K30" s="129"/>
      <c r="L30" s="129"/>
      <c r="M30" s="129"/>
      <c r="N30" s="129"/>
      <c r="O30" s="130"/>
    </row>
    <row r="31" spans="1:15" ht="15.75" x14ac:dyDescent="0.3">
      <c r="A31" s="155">
        <v>16</v>
      </c>
      <c r="B31" s="184" t="s">
        <v>223</v>
      </c>
      <c r="C31" s="185"/>
      <c r="D31" s="185"/>
      <c r="E31" s="185"/>
      <c r="F31" s="185"/>
      <c r="G31" s="185"/>
      <c r="H31" s="128"/>
      <c r="I31" s="129"/>
      <c r="J31" s="129"/>
      <c r="K31" s="129"/>
      <c r="L31" s="129"/>
      <c r="M31" s="129"/>
      <c r="N31" s="129"/>
      <c r="O31" s="130"/>
    </row>
    <row r="32" spans="1:15" ht="15.75" x14ac:dyDescent="0.3">
      <c r="A32" s="155">
        <v>17</v>
      </c>
      <c r="B32" s="184" t="s">
        <v>241</v>
      </c>
      <c r="C32" s="185"/>
      <c r="D32" s="185"/>
      <c r="E32" s="185"/>
      <c r="F32" s="185"/>
      <c r="G32" s="185"/>
      <c r="H32" s="128"/>
      <c r="I32" s="129"/>
      <c r="J32" s="129"/>
      <c r="K32" s="129"/>
      <c r="L32" s="129"/>
      <c r="M32" s="129"/>
      <c r="N32" s="129"/>
      <c r="O32" s="130"/>
    </row>
    <row r="33" spans="1:15" ht="16.5" thickBot="1" x14ac:dyDescent="0.35">
      <c r="A33" s="155">
        <v>18</v>
      </c>
      <c r="B33" s="184" t="s">
        <v>242</v>
      </c>
      <c r="C33" s="185"/>
      <c r="D33" s="185"/>
      <c r="E33" s="185"/>
      <c r="F33" s="185"/>
      <c r="G33" s="185"/>
      <c r="H33" s="128"/>
      <c r="I33" s="129"/>
      <c r="J33" s="129"/>
      <c r="K33" s="129"/>
      <c r="L33" s="129"/>
      <c r="M33" s="129"/>
      <c r="N33" s="129"/>
      <c r="O33" s="130"/>
    </row>
    <row r="34" spans="1:15" ht="15.75" thickBot="1" x14ac:dyDescent="0.3">
      <c r="A34" s="251" t="s">
        <v>234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3"/>
    </row>
    <row r="35" spans="1:15" ht="15.75" x14ac:dyDescent="0.3">
      <c r="A35" s="155">
        <v>19</v>
      </c>
      <c r="B35" s="212" t="s">
        <v>209</v>
      </c>
      <c r="C35" s="212"/>
      <c r="D35" s="212"/>
      <c r="E35" s="212"/>
      <c r="F35" s="212"/>
      <c r="G35" s="184"/>
      <c r="H35" s="128"/>
      <c r="I35" s="129"/>
      <c r="J35" s="129"/>
      <c r="K35" s="129"/>
      <c r="L35" s="129"/>
      <c r="M35" s="129"/>
      <c r="N35" s="129"/>
      <c r="O35" s="130"/>
    </row>
    <row r="36" spans="1:15" ht="16.5" thickBot="1" x14ac:dyDescent="0.35">
      <c r="A36" s="159">
        <v>20</v>
      </c>
      <c r="B36" s="208" t="s">
        <v>203</v>
      </c>
      <c r="C36" s="208"/>
      <c r="D36" s="208"/>
      <c r="E36" s="208"/>
      <c r="F36" s="208"/>
      <c r="G36" s="254"/>
      <c r="H36" s="131"/>
      <c r="I36" s="132"/>
      <c r="J36" s="132"/>
      <c r="K36" s="132"/>
      <c r="L36" s="132"/>
      <c r="M36" s="132"/>
      <c r="N36" s="132"/>
      <c r="O36" s="133"/>
    </row>
    <row r="37" spans="1:15" ht="23.25" x14ac:dyDescent="0.35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8"/>
    </row>
    <row r="38" spans="1:15" ht="21" x14ac:dyDescent="0.35">
      <c r="A38" s="228" t="s">
        <v>257</v>
      </c>
      <c r="B38" s="229"/>
      <c r="C38" s="229"/>
      <c r="D38" s="229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3"/>
    </row>
    <row r="39" spans="1:15" ht="21" x14ac:dyDescent="0.35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0"/>
    </row>
    <row r="40" spans="1:15" ht="21" x14ac:dyDescent="0.35">
      <c r="A40" s="228" t="s">
        <v>258</v>
      </c>
      <c r="B40" s="229"/>
      <c r="C40" s="229"/>
      <c r="D40" s="229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3"/>
    </row>
    <row r="41" spans="1:15" ht="21" x14ac:dyDescent="0.35">
      <c r="A41" s="248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50"/>
    </row>
    <row r="42" spans="1:15" ht="21" x14ac:dyDescent="0.25">
      <c r="A42" s="230" t="s">
        <v>259</v>
      </c>
      <c r="B42" s="231"/>
      <c r="C42" s="231"/>
      <c r="D42" s="231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5"/>
    </row>
    <row r="43" spans="1:15" ht="24" thickBot="1" x14ac:dyDescent="0.4">
      <c r="A43" s="225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/>
    </row>
  </sheetData>
  <sheetProtection algorithmName="SHA-512" hashValue="KZ+vrcoNuzBNN2fqP/CpsYvThC+Aw/Kcrz0e042fUq66rxlA+Nx3Npn8R07Vx/vvIpNlEJAFyLchlcO2KoavFQ==" saltValue="oDRhnDxDCPhYG5hYdjmrKA==" spinCount="100000" sheet="1" objects="1" scenarios="1"/>
  <mergeCells count="50">
    <mergeCell ref="A6:A10"/>
    <mergeCell ref="B6:I6"/>
    <mergeCell ref="J6:O10"/>
    <mergeCell ref="B7:I7"/>
    <mergeCell ref="B8:I8"/>
    <mergeCell ref="B9:I9"/>
    <mergeCell ref="B10:I10"/>
    <mergeCell ref="B20:G20"/>
    <mergeCell ref="A11:O11"/>
    <mergeCell ref="A12:G12"/>
    <mergeCell ref="H12:K12"/>
    <mergeCell ref="L12:O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A22:O22"/>
    <mergeCell ref="B23:G23"/>
    <mergeCell ref="B24:G24"/>
    <mergeCell ref="B25:G25"/>
    <mergeCell ref="B26:G26"/>
    <mergeCell ref="B27:G27"/>
    <mergeCell ref="A28:O28"/>
    <mergeCell ref="B29:G29"/>
    <mergeCell ref="B30:G30"/>
    <mergeCell ref="B31:G31"/>
    <mergeCell ref="A37:O37"/>
    <mergeCell ref="A39:O39"/>
    <mergeCell ref="A41:O41"/>
    <mergeCell ref="B33:G33"/>
    <mergeCell ref="A34:O34"/>
    <mergeCell ref="B35:G35"/>
    <mergeCell ref="B36:G36"/>
    <mergeCell ref="A1:O1"/>
    <mergeCell ref="A2:O2"/>
    <mergeCell ref="A3:O3"/>
    <mergeCell ref="A4:O4"/>
    <mergeCell ref="A5:O5"/>
    <mergeCell ref="A43:O43"/>
    <mergeCell ref="A38:D38"/>
    <mergeCell ref="A40:D40"/>
    <mergeCell ref="A42:D42"/>
    <mergeCell ref="E38:O38"/>
    <mergeCell ref="E40:O40"/>
    <mergeCell ref="E42:O4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8"/>
  <sheetViews>
    <sheetView zoomScale="115" zoomScaleNormal="115" zoomScaleSheetLayoutView="100" workbookViewId="0">
      <selection activeCell="B38" sqref="B38"/>
    </sheetView>
  </sheetViews>
  <sheetFormatPr baseColWidth="10" defaultColWidth="11.42578125" defaultRowHeight="12.75" x14ac:dyDescent="0.2"/>
  <cols>
    <col min="1" max="11" width="11.42578125" style="14" customWidth="1"/>
    <col min="12" max="16384" width="11.42578125" style="14"/>
  </cols>
  <sheetData>
    <row r="1" spans="1:12" ht="12.75" customHeight="1" x14ac:dyDescent="0.2">
      <c r="A1" s="304" t="s">
        <v>124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2" ht="6.75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2" ht="15" customHeight="1" x14ac:dyDescent="0.2">
      <c r="A3" s="305" t="s">
        <v>125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2" hidden="1" x14ac:dyDescent="0.2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2" x14ac:dyDescent="0.2">
      <c r="A5" s="3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2" x14ac:dyDescent="0.2">
      <c r="A6" s="3"/>
      <c r="B6" s="5"/>
      <c r="C6" s="6"/>
      <c r="D6" s="6"/>
      <c r="E6" s="5"/>
      <c r="F6" s="6"/>
      <c r="G6" s="6"/>
      <c r="H6" s="6"/>
      <c r="I6" s="6"/>
      <c r="J6" s="6"/>
      <c r="K6" s="6"/>
    </row>
    <row r="7" spans="1:12" ht="18.75" x14ac:dyDescent="0.2">
      <c r="A7" s="288" t="s">
        <v>121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</row>
    <row r="8" spans="1:12" ht="12" customHeight="1" x14ac:dyDescent="0.2">
      <c r="A8" s="3"/>
      <c r="B8" s="5"/>
      <c r="C8" s="6"/>
      <c r="D8" s="28"/>
      <c r="E8" s="28"/>
      <c r="F8" s="28"/>
      <c r="G8" s="23"/>
      <c r="H8" s="6"/>
      <c r="I8" s="6"/>
      <c r="J8" s="6"/>
      <c r="K8" s="6"/>
    </row>
    <row r="9" spans="1:12" ht="12" customHeight="1" thickBot="1" x14ac:dyDescent="0.25">
      <c r="A9" s="72" t="s">
        <v>0</v>
      </c>
      <c r="B9" s="72" t="s">
        <v>1</v>
      </c>
      <c r="C9" s="280" t="s">
        <v>2</v>
      </c>
      <c r="D9" s="280"/>
      <c r="E9" s="280"/>
      <c r="F9" s="280"/>
      <c r="G9" s="280"/>
      <c r="H9" s="280"/>
      <c r="I9" s="280"/>
      <c r="J9" s="72" t="s">
        <v>3</v>
      </c>
      <c r="K9" s="17" t="s">
        <v>4</v>
      </c>
      <c r="L9" s="106"/>
    </row>
    <row r="10" spans="1:12" ht="12" customHeight="1" thickBot="1" x14ac:dyDescent="0.25">
      <c r="A10" s="10">
        <v>1</v>
      </c>
      <c r="B10" s="73" t="s">
        <v>80</v>
      </c>
      <c r="C10" s="279" t="s">
        <v>81</v>
      </c>
      <c r="D10" s="279"/>
      <c r="E10" s="279"/>
      <c r="F10" s="279"/>
      <c r="G10" s="279"/>
      <c r="H10" s="279"/>
      <c r="I10" s="279"/>
      <c r="J10" s="11" t="s">
        <v>82</v>
      </c>
      <c r="K10" s="12">
        <f>+J23</f>
        <v>965.25</v>
      </c>
      <c r="L10" s="106"/>
    </row>
    <row r="11" spans="1:12" ht="12" customHeight="1" x14ac:dyDescent="0.2">
      <c r="A11" s="3"/>
      <c r="B11" s="5"/>
      <c r="C11" s="6"/>
      <c r="D11" s="28"/>
      <c r="E11" s="28"/>
      <c r="F11" s="28"/>
      <c r="G11" s="23"/>
      <c r="H11" s="6"/>
      <c r="I11" s="6"/>
      <c r="J11" s="6"/>
      <c r="K11" s="6"/>
      <c r="L11" s="106"/>
    </row>
    <row r="12" spans="1:12" ht="12" customHeight="1" x14ac:dyDescent="0.2">
      <c r="A12" s="3"/>
      <c r="D12" s="28"/>
      <c r="E12" s="297" t="s">
        <v>116</v>
      </c>
      <c r="F12" s="297"/>
      <c r="H12" s="297" t="s">
        <v>117</v>
      </c>
      <c r="I12" s="297"/>
      <c r="J12" s="6"/>
      <c r="K12" s="6"/>
    </row>
    <row r="13" spans="1:12" ht="12" customHeight="1" x14ac:dyDescent="0.2">
      <c r="A13" s="3"/>
      <c r="E13" s="66" t="s">
        <v>89</v>
      </c>
      <c r="F13" s="66" t="s">
        <v>23</v>
      </c>
      <c r="H13" s="66" t="s">
        <v>89</v>
      </c>
      <c r="I13" s="66" t="s">
        <v>23</v>
      </c>
      <c r="K13" s="6"/>
    </row>
    <row r="14" spans="1:12" ht="12" customHeight="1" x14ac:dyDescent="0.2">
      <c r="A14" s="3"/>
      <c r="E14" s="18">
        <v>0</v>
      </c>
      <c r="F14" s="19">
        <v>10.4</v>
      </c>
      <c r="H14" s="18">
        <v>60</v>
      </c>
      <c r="I14" s="19">
        <v>19.5</v>
      </c>
      <c r="J14" s="67"/>
      <c r="K14" s="6"/>
      <c r="L14" s="112"/>
    </row>
    <row r="15" spans="1:12" ht="12" customHeight="1" x14ac:dyDescent="0.2">
      <c r="A15" s="3"/>
      <c r="D15" s="49"/>
      <c r="E15" s="15">
        <v>10</v>
      </c>
      <c r="F15" s="19">
        <v>13.22</v>
      </c>
      <c r="H15" s="15">
        <v>70</v>
      </c>
      <c r="I15" s="19">
        <v>18.5</v>
      </c>
      <c r="J15" s="49"/>
      <c r="K15" s="6"/>
    </row>
    <row r="16" spans="1:12" ht="12" customHeight="1" x14ac:dyDescent="0.2">
      <c r="A16" s="3"/>
      <c r="D16" s="67"/>
      <c r="E16" s="15">
        <v>20</v>
      </c>
      <c r="F16" s="19">
        <v>17.16</v>
      </c>
      <c r="H16" s="15"/>
      <c r="I16" s="19"/>
      <c r="J16" s="67"/>
      <c r="K16" s="6"/>
    </row>
    <row r="17" spans="1:12" ht="12" customHeight="1" x14ac:dyDescent="0.2">
      <c r="A17" s="3"/>
      <c r="D17" s="28"/>
      <c r="E17" s="15">
        <v>30</v>
      </c>
      <c r="F17" s="19">
        <v>16.25</v>
      </c>
      <c r="H17" s="15"/>
      <c r="I17" s="19"/>
      <c r="J17" s="23"/>
      <c r="K17" s="6"/>
    </row>
    <row r="18" spans="1:12" ht="12" customHeight="1" x14ac:dyDescent="0.2">
      <c r="A18" s="3"/>
      <c r="D18" s="28"/>
      <c r="E18" s="15">
        <v>40</v>
      </c>
      <c r="F18" s="19">
        <v>16.5</v>
      </c>
      <c r="H18" s="15"/>
      <c r="I18" s="19"/>
      <c r="J18" s="23"/>
      <c r="K18" s="6"/>
    </row>
    <row r="19" spans="1:12" ht="12" customHeight="1" x14ac:dyDescent="0.2">
      <c r="A19" s="3"/>
      <c r="D19" s="28"/>
      <c r="E19" s="15">
        <v>50</v>
      </c>
      <c r="F19" s="19">
        <v>19.5</v>
      </c>
      <c r="K19" s="6"/>
    </row>
    <row r="20" spans="1:12" ht="12" customHeight="1" x14ac:dyDescent="0.2">
      <c r="A20" s="3"/>
      <c r="D20" s="28"/>
      <c r="E20" s="15"/>
      <c r="F20" s="19"/>
      <c r="H20" s="76" t="s">
        <v>5</v>
      </c>
      <c r="I20" s="76" t="s">
        <v>8</v>
      </c>
      <c r="J20" s="22" t="s">
        <v>24</v>
      </c>
      <c r="K20" s="6"/>
    </row>
    <row r="21" spans="1:12" ht="12" customHeight="1" x14ac:dyDescent="0.2">
      <c r="A21" s="3"/>
      <c r="D21" s="28"/>
      <c r="E21" s="15"/>
      <c r="F21" s="19"/>
      <c r="H21" s="19">
        <f>E19-E14</f>
        <v>50</v>
      </c>
      <c r="I21" s="19">
        <f>AVERAGE(F14:F19)</f>
        <v>15.505000000000001</v>
      </c>
      <c r="J21" s="20">
        <f>+H21*I21</f>
        <v>775.25</v>
      </c>
      <c r="K21" s="6"/>
    </row>
    <row r="22" spans="1:12" ht="12" customHeight="1" thickBot="1" x14ac:dyDescent="0.25">
      <c r="A22" s="3"/>
      <c r="D22" s="28"/>
      <c r="E22" s="15"/>
      <c r="F22" s="19"/>
      <c r="H22" s="19">
        <f>+H15-H14</f>
        <v>10</v>
      </c>
      <c r="I22" s="19">
        <f>AVERAGE(I14:I15)</f>
        <v>19</v>
      </c>
      <c r="J22" s="19">
        <f>+H22*I22</f>
        <v>190</v>
      </c>
      <c r="K22" s="6"/>
    </row>
    <row r="23" spans="1:12" ht="12" customHeight="1" thickBot="1" x14ac:dyDescent="0.25">
      <c r="A23" s="3"/>
      <c r="D23" s="28"/>
      <c r="E23" s="15"/>
      <c r="F23" s="19"/>
      <c r="H23" s="300" t="s">
        <v>7</v>
      </c>
      <c r="I23" s="306"/>
      <c r="J23" s="29">
        <f>SUM(J21:J22)</f>
        <v>965.25</v>
      </c>
      <c r="K23" s="6"/>
    </row>
    <row r="24" spans="1:12" ht="12" customHeight="1" x14ac:dyDescent="0.2">
      <c r="A24" s="3"/>
      <c r="D24" s="28"/>
      <c r="H24" s="28"/>
      <c r="I24" s="28"/>
      <c r="J24" s="23"/>
      <c r="K24" s="6"/>
    </row>
    <row r="25" spans="1:12" ht="12" customHeight="1" x14ac:dyDescent="0.2">
      <c r="A25" s="3"/>
      <c r="D25" s="28"/>
      <c r="K25" s="6"/>
    </row>
    <row r="27" spans="1:12" ht="18.75" x14ac:dyDescent="0.2">
      <c r="A27" s="288" t="s">
        <v>90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</row>
    <row r="28" spans="1:12" x14ac:dyDescent="0.2">
      <c r="A28" s="3"/>
      <c r="B28" s="5"/>
      <c r="C28" s="6"/>
      <c r="D28" s="6"/>
      <c r="E28" s="5"/>
      <c r="F28" s="6"/>
      <c r="G28" s="6"/>
      <c r="H28" s="6"/>
      <c r="I28" s="6"/>
      <c r="J28" s="6"/>
      <c r="K28" s="6"/>
    </row>
    <row r="29" spans="1:12" ht="13.5" thickBot="1" x14ac:dyDescent="0.25">
      <c r="A29" s="72" t="s">
        <v>0</v>
      </c>
      <c r="B29" s="72" t="s">
        <v>1</v>
      </c>
      <c r="C29" s="280" t="s">
        <v>2</v>
      </c>
      <c r="D29" s="280"/>
      <c r="E29" s="280"/>
      <c r="F29" s="280"/>
      <c r="G29" s="280"/>
      <c r="H29" s="280"/>
      <c r="I29" s="280"/>
      <c r="J29" s="72" t="s">
        <v>3</v>
      </c>
      <c r="K29" s="17" t="s">
        <v>4</v>
      </c>
    </row>
    <row r="30" spans="1:12" ht="13.5" thickBot="1" x14ac:dyDescent="0.25">
      <c r="A30" s="10">
        <f>1+A10</f>
        <v>2</v>
      </c>
      <c r="B30" s="73" t="s">
        <v>30</v>
      </c>
      <c r="C30" s="279" t="s">
        <v>31</v>
      </c>
      <c r="D30" s="279"/>
      <c r="E30" s="279"/>
      <c r="F30" s="279"/>
      <c r="G30" s="279"/>
      <c r="H30" s="279"/>
      <c r="I30" s="279"/>
      <c r="J30" s="11" t="s">
        <v>32</v>
      </c>
      <c r="K30" s="12">
        <f>I41</f>
        <v>100.35</v>
      </c>
      <c r="L30" s="106"/>
    </row>
    <row r="31" spans="1:12" x14ac:dyDescent="0.2">
      <c r="A31" s="3"/>
      <c r="B31" s="5"/>
      <c r="C31" s="6"/>
      <c r="D31" s="6"/>
      <c r="E31" s="5"/>
      <c r="F31" s="6"/>
      <c r="G31" s="6"/>
      <c r="H31" s="6"/>
      <c r="I31" s="6"/>
      <c r="J31" s="6"/>
      <c r="K31" s="6"/>
    </row>
    <row r="32" spans="1:12" x14ac:dyDescent="0.2">
      <c r="A32" s="3"/>
      <c r="B32" s="5"/>
      <c r="C32" s="6"/>
      <c r="D32" s="6"/>
      <c r="E32" s="297" t="s">
        <v>137</v>
      </c>
      <c r="F32" s="297"/>
      <c r="G32" s="22" t="s">
        <v>5</v>
      </c>
      <c r="H32" s="25" t="s">
        <v>127</v>
      </c>
      <c r="I32" s="25" t="s">
        <v>11</v>
      </c>
      <c r="J32" s="6"/>
    </row>
    <row r="33" spans="1:12" x14ac:dyDescent="0.2">
      <c r="A33" s="3"/>
      <c r="B33" s="5"/>
      <c r="C33" s="6"/>
      <c r="D33" s="6"/>
      <c r="E33" s="295" t="s">
        <v>143</v>
      </c>
      <c r="F33" s="295"/>
      <c r="G33" s="115">
        <f>2.1+4.5+0.6+4.5+2.1</f>
        <v>13.799999999999999</v>
      </c>
      <c r="H33" s="116">
        <v>2</v>
      </c>
      <c r="I33" s="27">
        <f>+G33*H33</f>
        <v>27.599999999999998</v>
      </c>
      <c r="J33" s="6"/>
    </row>
    <row r="34" spans="1:12" x14ac:dyDescent="0.2">
      <c r="A34" s="3"/>
      <c r="B34" s="5"/>
      <c r="C34" s="6"/>
      <c r="D34" s="6"/>
      <c r="E34" s="296" t="s">
        <v>144</v>
      </c>
      <c r="F34" s="296"/>
      <c r="G34" s="115">
        <v>5</v>
      </c>
      <c r="H34" s="117">
        <v>5</v>
      </c>
      <c r="I34" s="19">
        <f t="shared" ref="I34:I40" si="0">+G34*H34</f>
        <v>25</v>
      </c>
      <c r="J34" s="6"/>
    </row>
    <row r="35" spans="1:12" x14ac:dyDescent="0.2">
      <c r="A35" s="3"/>
      <c r="B35" s="5"/>
      <c r="C35" s="6"/>
      <c r="D35" s="6"/>
      <c r="E35" s="296" t="s">
        <v>145</v>
      </c>
      <c r="F35" s="296"/>
      <c r="G35" s="115">
        <v>12.6</v>
      </c>
      <c r="H35" s="117">
        <v>1</v>
      </c>
      <c r="I35" s="19">
        <f t="shared" si="0"/>
        <v>12.6</v>
      </c>
      <c r="J35" s="6"/>
    </row>
    <row r="36" spans="1:12" x14ac:dyDescent="0.2">
      <c r="A36" s="3"/>
      <c r="B36" s="5"/>
      <c r="C36" s="6"/>
      <c r="D36" s="6"/>
      <c r="E36" s="296" t="s">
        <v>146</v>
      </c>
      <c r="F36" s="296"/>
      <c r="G36" s="115">
        <v>9.3000000000000007</v>
      </c>
      <c r="H36" s="117">
        <v>1</v>
      </c>
      <c r="I36" s="19">
        <f t="shared" si="0"/>
        <v>9.3000000000000007</v>
      </c>
      <c r="J36" s="6"/>
    </row>
    <row r="37" spans="1:12" x14ac:dyDescent="0.2">
      <c r="A37" s="3"/>
      <c r="B37" s="5"/>
      <c r="C37" s="6"/>
      <c r="D37" s="6"/>
      <c r="E37" s="296" t="s">
        <v>147</v>
      </c>
      <c r="F37" s="296"/>
      <c r="G37" s="115">
        <f>2.61+0.4+3</f>
        <v>6.01</v>
      </c>
      <c r="H37" s="117">
        <v>1</v>
      </c>
      <c r="I37" s="19">
        <f t="shared" si="0"/>
        <v>6.01</v>
      </c>
      <c r="J37" s="6"/>
    </row>
    <row r="38" spans="1:12" x14ac:dyDescent="0.2">
      <c r="A38" s="3"/>
      <c r="B38" s="5"/>
      <c r="C38" s="6"/>
      <c r="D38" s="6"/>
      <c r="E38" s="296" t="s">
        <v>148</v>
      </c>
      <c r="F38" s="296"/>
      <c r="G38" s="115">
        <f>2.61+3+0.4</f>
        <v>6.01</v>
      </c>
      <c r="H38" s="117">
        <v>1</v>
      </c>
      <c r="I38" s="19">
        <f t="shared" si="0"/>
        <v>6.01</v>
      </c>
      <c r="J38" s="6"/>
    </row>
    <row r="39" spans="1:12" x14ac:dyDescent="0.2">
      <c r="A39" s="3"/>
      <c r="B39" s="5"/>
      <c r="C39" s="6"/>
      <c r="D39" s="6"/>
      <c r="E39" s="296" t="s">
        <v>149</v>
      </c>
      <c r="F39" s="296"/>
      <c r="G39" s="115">
        <f>3.28+0.4+3</f>
        <v>6.68</v>
      </c>
      <c r="H39" s="117">
        <v>1</v>
      </c>
      <c r="I39" s="19">
        <f t="shared" si="0"/>
        <v>6.68</v>
      </c>
      <c r="J39" s="6"/>
    </row>
    <row r="40" spans="1:12" ht="13.5" thickBot="1" x14ac:dyDescent="0.25">
      <c r="A40" s="3"/>
      <c r="B40" s="5"/>
      <c r="C40" s="6"/>
      <c r="D40" s="6"/>
      <c r="E40" s="296" t="s">
        <v>150</v>
      </c>
      <c r="F40" s="296"/>
      <c r="G40" s="115">
        <f>3.75+3+0.4</f>
        <v>7.15</v>
      </c>
      <c r="H40" s="117">
        <v>1</v>
      </c>
      <c r="I40" s="19">
        <f t="shared" si="0"/>
        <v>7.15</v>
      </c>
      <c r="J40" s="6"/>
    </row>
    <row r="41" spans="1:12" ht="13.5" thickBot="1" x14ac:dyDescent="0.25">
      <c r="A41" s="3"/>
      <c r="B41" s="5"/>
      <c r="C41" s="6"/>
      <c r="D41" s="6"/>
      <c r="E41" s="113"/>
      <c r="F41" s="113"/>
      <c r="G41" s="113"/>
      <c r="H41" s="113"/>
      <c r="I41" s="33">
        <f>SUM(I33:I40)</f>
        <v>100.35</v>
      </c>
      <c r="K41" s="6"/>
    </row>
    <row r="42" spans="1:12" x14ac:dyDescent="0.2">
      <c r="A42" s="3"/>
      <c r="B42" s="5"/>
      <c r="C42" s="6"/>
      <c r="D42" s="6"/>
      <c r="F42" s="6"/>
      <c r="G42" s="6"/>
      <c r="H42" s="6"/>
      <c r="I42" s="6"/>
      <c r="J42" s="6"/>
      <c r="K42" s="6"/>
    </row>
    <row r="43" spans="1:12" x14ac:dyDescent="0.2">
      <c r="A43" s="3"/>
      <c r="B43" s="5"/>
      <c r="C43" s="6"/>
      <c r="D43" s="6"/>
      <c r="F43" s="6"/>
      <c r="G43" s="6"/>
      <c r="H43" s="6"/>
      <c r="I43" s="6"/>
      <c r="J43" s="6"/>
      <c r="K43" s="6"/>
    </row>
    <row r="44" spans="1:12" ht="13.5" thickBot="1" x14ac:dyDescent="0.25">
      <c r="A44" s="72" t="s">
        <v>0</v>
      </c>
      <c r="B44" s="72" t="s">
        <v>1</v>
      </c>
      <c r="C44" s="280" t="s">
        <v>2</v>
      </c>
      <c r="D44" s="280"/>
      <c r="E44" s="280"/>
      <c r="F44" s="280"/>
      <c r="G44" s="280"/>
      <c r="H44" s="280"/>
      <c r="I44" s="280"/>
      <c r="J44" s="72" t="s">
        <v>3</v>
      </c>
      <c r="K44" s="17" t="s">
        <v>4</v>
      </c>
      <c r="L44" s="106"/>
    </row>
    <row r="45" spans="1:12" ht="13.5" thickBot="1" x14ac:dyDescent="0.25">
      <c r="A45" s="10">
        <f>+A30+1</f>
        <v>3</v>
      </c>
      <c r="B45" s="73" t="s">
        <v>83</v>
      </c>
      <c r="C45" s="279" t="s">
        <v>94</v>
      </c>
      <c r="D45" s="279"/>
      <c r="E45" s="279"/>
      <c r="F45" s="279"/>
      <c r="G45" s="279"/>
      <c r="H45" s="279"/>
      <c r="I45" s="279"/>
      <c r="J45" s="11" t="s">
        <v>95</v>
      </c>
      <c r="K45" s="12">
        <v>15</v>
      </c>
    </row>
    <row r="46" spans="1:12" x14ac:dyDescent="0.2">
      <c r="A46" s="3"/>
      <c r="B46" s="5"/>
      <c r="C46" s="6"/>
      <c r="D46" s="6"/>
      <c r="F46" s="6"/>
      <c r="G46" s="6"/>
      <c r="H46" s="6"/>
      <c r="I46" s="6"/>
      <c r="J46" s="6"/>
      <c r="K46" s="6"/>
    </row>
    <row r="47" spans="1:12" x14ac:dyDescent="0.2">
      <c r="A47" s="3"/>
      <c r="B47" s="5"/>
      <c r="C47" s="6"/>
      <c r="D47" s="6"/>
      <c r="F47" s="6"/>
      <c r="G47" s="6"/>
      <c r="H47" s="6"/>
      <c r="I47" s="6"/>
      <c r="J47" s="6"/>
      <c r="K47" s="6"/>
    </row>
    <row r="48" spans="1:12" ht="13.5" thickBot="1" x14ac:dyDescent="0.25">
      <c r="A48" s="72" t="s">
        <v>0</v>
      </c>
      <c r="B48" s="72" t="s">
        <v>1</v>
      </c>
      <c r="C48" s="280" t="s">
        <v>2</v>
      </c>
      <c r="D48" s="280"/>
      <c r="E48" s="280"/>
      <c r="F48" s="280"/>
      <c r="G48" s="280"/>
      <c r="H48" s="280"/>
      <c r="I48" s="280"/>
      <c r="J48" s="72" t="s">
        <v>3</v>
      </c>
      <c r="K48" s="17" t="s">
        <v>4</v>
      </c>
    </row>
    <row r="49" spans="1:12" ht="13.5" thickBot="1" x14ac:dyDescent="0.25">
      <c r="A49" s="10">
        <f>+A45+1</f>
        <v>4</v>
      </c>
      <c r="B49" s="73" t="s">
        <v>92</v>
      </c>
      <c r="C49" s="279" t="s">
        <v>93</v>
      </c>
      <c r="D49" s="279"/>
      <c r="E49" s="279"/>
      <c r="F49" s="279"/>
      <c r="G49" s="279"/>
      <c r="H49" s="279"/>
      <c r="I49" s="279"/>
      <c r="J49" s="11" t="s">
        <v>20</v>
      </c>
      <c r="K49" s="12">
        <f>+J67</f>
        <v>129.09049999999999</v>
      </c>
      <c r="L49" s="106"/>
    </row>
    <row r="50" spans="1:12" x14ac:dyDescent="0.2">
      <c r="A50" s="3"/>
      <c r="B50" s="5"/>
      <c r="C50" s="6"/>
      <c r="D50" s="6"/>
      <c r="F50" s="6"/>
      <c r="G50" s="6"/>
      <c r="H50" s="6"/>
      <c r="I50" s="6"/>
      <c r="J50" s="6"/>
      <c r="K50" s="6"/>
    </row>
    <row r="51" spans="1:12" ht="15" customHeight="1" x14ac:dyDescent="0.2">
      <c r="A51" s="3"/>
      <c r="B51" s="5"/>
      <c r="C51" s="6"/>
      <c r="D51" s="6"/>
      <c r="E51" s="297" t="s">
        <v>33</v>
      </c>
      <c r="F51" s="297"/>
      <c r="G51" s="297" t="s">
        <v>58</v>
      </c>
      <c r="H51" s="297"/>
      <c r="I51" s="25" t="s">
        <v>23</v>
      </c>
      <c r="J51" s="25" t="s">
        <v>11</v>
      </c>
      <c r="K51" s="6"/>
    </row>
    <row r="52" spans="1:12" x14ac:dyDescent="0.2">
      <c r="A52" s="3"/>
      <c r="B52" s="5"/>
      <c r="C52" s="6"/>
      <c r="D52" s="6"/>
      <c r="E52" s="295" t="s">
        <v>151</v>
      </c>
      <c r="F52" s="295"/>
      <c r="G52" s="285">
        <v>3.85</v>
      </c>
      <c r="H52" s="285"/>
      <c r="I52" s="114">
        <v>5</v>
      </c>
      <c r="J52" s="114">
        <f t="shared" ref="J52:J57" si="1">+G52*I52</f>
        <v>19.25</v>
      </c>
      <c r="K52" s="6"/>
    </row>
    <row r="53" spans="1:12" x14ac:dyDescent="0.2">
      <c r="A53" s="3"/>
      <c r="B53" s="5"/>
      <c r="C53" s="6"/>
      <c r="D53" s="6"/>
      <c r="E53" s="296" t="s">
        <v>152</v>
      </c>
      <c r="F53" s="296"/>
      <c r="G53" s="298">
        <v>4.5999999999999996</v>
      </c>
      <c r="H53" s="298"/>
      <c r="I53" s="21">
        <v>5</v>
      </c>
      <c r="J53" s="21">
        <f t="shared" si="1"/>
        <v>23</v>
      </c>
      <c r="K53" s="6"/>
    </row>
    <row r="54" spans="1:12" x14ac:dyDescent="0.2">
      <c r="A54" s="3"/>
      <c r="B54" s="5"/>
      <c r="C54" s="6"/>
      <c r="D54" s="6"/>
      <c r="E54" s="296" t="s">
        <v>153</v>
      </c>
      <c r="F54" s="296"/>
      <c r="G54" s="298">
        <v>9.3800000000000008</v>
      </c>
      <c r="H54" s="298"/>
      <c r="I54" s="21">
        <v>5</v>
      </c>
      <c r="J54" s="21">
        <f t="shared" si="1"/>
        <v>46.900000000000006</v>
      </c>
      <c r="K54" s="6"/>
    </row>
    <row r="55" spans="1:12" x14ac:dyDescent="0.2">
      <c r="A55" s="3"/>
      <c r="B55" s="5"/>
      <c r="C55" s="6"/>
      <c r="D55" s="6"/>
      <c r="E55" s="296" t="s">
        <v>154</v>
      </c>
      <c r="F55" s="296"/>
      <c r="G55" s="298">
        <v>0.6</v>
      </c>
      <c r="H55" s="298"/>
      <c r="I55" s="21">
        <v>5</v>
      </c>
      <c r="J55" s="21">
        <f t="shared" si="1"/>
        <v>3</v>
      </c>
      <c r="K55" s="6"/>
    </row>
    <row r="56" spans="1:12" x14ac:dyDescent="0.2">
      <c r="A56" s="3"/>
      <c r="B56" s="5"/>
      <c r="C56" s="6"/>
      <c r="D56" s="6"/>
      <c r="E56" s="296" t="s">
        <v>145</v>
      </c>
      <c r="F56" s="296"/>
      <c r="G56" s="298">
        <v>0.32</v>
      </c>
      <c r="H56" s="298"/>
      <c r="I56" s="21">
        <v>12.6</v>
      </c>
      <c r="J56" s="21">
        <f t="shared" si="1"/>
        <v>4.032</v>
      </c>
      <c r="K56" s="6"/>
    </row>
    <row r="57" spans="1:12" x14ac:dyDescent="0.2">
      <c r="A57" s="3"/>
      <c r="B57" s="5"/>
      <c r="C57" s="6"/>
      <c r="D57" s="6"/>
      <c r="E57" s="296" t="s">
        <v>146</v>
      </c>
      <c r="F57" s="296"/>
      <c r="G57" s="298">
        <v>0.32</v>
      </c>
      <c r="H57" s="298"/>
      <c r="I57" s="21">
        <v>9.3000000000000007</v>
      </c>
      <c r="J57" s="21">
        <f t="shared" si="1"/>
        <v>2.9760000000000004</v>
      </c>
      <c r="K57" s="6"/>
    </row>
    <row r="58" spans="1:12" x14ac:dyDescent="0.2">
      <c r="A58" s="3"/>
      <c r="B58" s="5"/>
      <c r="C58" s="6"/>
      <c r="D58" s="6"/>
      <c r="E58" s="296" t="s">
        <v>155</v>
      </c>
      <c r="F58" s="296"/>
      <c r="G58" s="298">
        <v>28.69</v>
      </c>
      <c r="H58" s="298"/>
      <c r="I58" s="118">
        <v>0.25</v>
      </c>
      <c r="J58" s="21">
        <f>+G58*I58</f>
        <v>7.1725000000000003</v>
      </c>
      <c r="K58" s="6" t="s">
        <v>157</v>
      </c>
    </row>
    <row r="59" spans="1:12" ht="13.5" thickBot="1" x14ac:dyDescent="0.25">
      <c r="A59" s="3"/>
      <c r="B59" s="5"/>
      <c r="C59" s="6"/>
      <c r="D59" s="6"/>
      <c r="E59" s="296" t="s">
        <v>156</v>
      </c>
      <c r="F59" s="296"/>
      <c r="G59" s="298">
        <v>27.92</v>
      </c>
      <c r="H59" s="298"/>
      <c r="I59" s="118">
        <v>0.25</v>
      </c>
      <c r="J59" s="21">
        <f>+G59*I59</f>
        <v>6.98</v>
      </c>
      <c r="K59" s="6" t="s">
        <v>157</v>
      </c>
    </row>
    <row r="60" spans="1:12" ht="13.5" thickBot="1" x14ac:dyDescent="0.25">
      <c r="A60" s="3"/>
      <c r="B60" s="5"/>
      <c r="C60" s="6"/>
      <c r="D60" s="6"/>
      <c r="E60" s="300" t="s">
        <v>158</v>
      </c>
      <c r="F60" s="300"/>
      <c r="G60" s="300"/>
      <c r="H60" s="300"/>
      <c r="I60" s="300"/>
      <c r="J60" s="29">
        <f>SUM(J52:J59)</f>
        <v>113.3105</v>
      </c>
      <c r="K60" s="6"/>
    </row>
    <row r="61" spans="1:12" x14ac:dyDescent="0.2">
      <c r="A61" s="3"/>
      <c r="B61" s="5"/>
      <c r="C61" s="6"/>
      <c r="D61" s="6"/>
      <c r="E61" s="296"/>
      <c r="F61" s="296"/>
      <c r="G61" s="299"/>
      <c r="H61" s="299"/>
      <c r="I61" s="6"/>
      <c r="J61" s="6"/>
      <c r="K61" s="6"/>
    </row>
    <row r="62" spans="1:12" x14ac:dyDescent="0.2">
      <c r="A62" s="3"/>
      <c r="B62" s="5"/>
      <c r="C62" s="6"/>
      <c r="D62" s="6"/>
      <c r="E62" s="110"/>
      <c r="F62" s="110"/>
      <c r="G62" s="5"/>
      <c r="H62" s="5"/>
      <c r="I62" s="6"/>
      <c r="J62" s="6"/>
      <c r="K62" s="6"/>
    </row>
    <row r="63" spans="1:12" x14ac:dyDescent="0.2">
      <c r="A63" s="3"/>
      <c r="B63" s="5"/>
      <c r="C63" s="6"/>
      <c r="D63" s="6"/>
      <c r="E63" s="297" t="s">
        <v>33</v>
      </c>
      <c r="F63" s="297"/>
      <c r="G63" s="297" t="s">
        <v>160</v>
      </c>
      <c r="H63" s="297"/>
      <c r="I63" s="25" t="s">
        <v>126</v>
      </c>
      <c r="J63" s="25" t="s">
        <v>11</v>
      </c>
      <c r="K63" s="6"/>
    </row>
    <row r="64" spans="1:12" ht="13.5" thickBot="1" x14ac:dyDescent="0.25">
      <c r="A64" s="3"/>
      <c r="B64" s="5"/>
      <c r="C64" s="6"/>
      <c r="D64" s="6"/>
      <c r="E64" s="295" t="s">
        <v>159</v>
      </c>
      <c r="F64" s="295"/>
      <c r="G64" s="285">
        <f>(2.21+0.42 )/2</f>
        <v>1.3149999999999999</v>
      </c>
      <c r="H64" s="285"/>
      <c r="I64" s="114">
        <v>3</v>
      </c>
      <c r="J64" s="114">
        <f>+G64*I64</f>
        <v>3.9449999999999998</v>
      </c>
      <c r="K64" s="6"/>
    </row>
    <row r="65" spans="1:12" ht="13.5" thickBot="1" x14ac:dyDescent="0.25">
      <c r="A65" s="3"/>
      <c r="B65" s="5"/>
      <c r="C65" s="6"/>
      <c r="D65" s="6"/>
      <c r="E65" s="300" t="s">
        <v>161</v>
      </c>
      <c r="F65" s="300"/>
      <c r="G65" s="300"/>
      <c r="H65" s="300"/>
      <c r="I65" s="300"/>
      <c r="J65" s="29">
        <f>+J64*4</f>
        <v>15.78</v>
      </c>
      <c r="K65" s="6"/>
    </row>
    <row r="66" spans="1:12" ht="13.5" thickBot="1" x14ac:dyDescent="0.25">
      <c r="A66" s="3"/>
      <c r="B66" s="5"/>
      <c r="C66" s="6"/>
      <c r="D66" s="6"/>
      <c r="E66" s="77"/>
      <c r="F66" s="77"/>
      <c r="G66" s="5"/>
      <c r="H66" s="5"/>
      <c r="I66" s="6"/>
      <c r="J66" s="6"/>
      <c r="K66" s="6"/>
    </row>
    <row r="67" spans="1:12" ht="13.5" thickBot="1" x14ac:dyDescent="0.25">
      <c r="A67" s="3"/>
      <c r="B67" s="5"/>
      <c r="C67" s="6"/>
      <c r="D67" s="6"/>
      <c r="E67" s="300" t="s">
        <v>199</v>
      </c>
      <c r="F67" s="300"/>
      <c r="G67" s="300"/>
      <c r="H67" s="300"/>
      <c r="I67" s="300"/>
      <c r="J67" s="29">
        <f>+J60+J65</f>
        <v>129.09049999999999</v>
      </c>
      <c r="K67" s="6"/>
    </row>
    <row r="68" spans="1:12" x14ac:dyDescent="0.2">
      <c r="A68" s="3"/>
      <c r="B68" s="5"/>
      <c r="C68" s="6"/>
      <c r="D68" s="6"/>
      <c r="E68" s="110"/>
      <c r="F68" s="110"/>
      <c r="G68" s="5"/>
      <c r="H68" s="5"/>
      <c r="I68" s="6"/>
      <c r="J68" s="6"/>
      <c r="K68" s="6"/>
    </row>
    <row r="69" spans="1:12" ht="13.5" thickBot="1" x14ac:dyDescent="0.25">
      <c r="A69" s="107" t="s">
        <v>0</v>
      </c>
      <c r="B69" s="107" t="s">
        <v>1</v>
      </c>
      <c r="C69" s="280" t="s">
        <v>2</v>
      </c>
      <c r="D69" s="280"/>
      <c r="E69" s="280"/>
      <c r="F69" s="280"/>
      <c r="G69" s="280"/>
      <c r="H69" s="280"/>
      <c r="I69" s="280"/>
      <c r="J69" s="107" t="s">
        <v>3</v>
      </c>
      <c r="K69" s="17" t="s">
        <v>4</v>
      </c>
      <c r="L69" s="106"/>
    </row>
    <row r="70" spans="1:12" ht="13.5" thickBot="1" x14ac:dyDescent="0.25">
      <c r="A70" s="10">
        <f>1+A49</f>
        <v>5</v>
      </c>
      <c r="B70" s="108" t="s">
        <v>21</v>
      </c>
      <c r="C70" s="279" t="s">
        <v>130</v>
      </c>
      <c r="D70" s="279"/>
      <c r="E70" s="279"/>
      <c r="F70" s="279"/>
      <c r="G70" s="279"/>
      <c r="H70" s="279"/>
      <c r="I70" s="279"/>
      <c r="J70" s="11" t="s">
        <v>20</v>
      </c>
      <c r="K70" s="12">
        <f>+J73</f>
        <v>161.363125</v>
      </c>
      <c r="L70" s="106"/>
    </row>
    <row r="71" spans="1:12" x14ac:dyDescent="0.2">
      <c r="A71" s="3"/>
      <c r="B71" s="5"/>
      <c r="C71" s="6"/>
      <c r="D71" s="6"/>
      <c r="E71" s="110"/>
      <c r="F71" s="110"/>
      <c r="G71" s="5"/>
      <c r="H71" s="5"/>
      <c r="I71" s="6"/>
      <c r="J71" s="6"/>
      <c r="K71" s="6"/>
    </row>
    <row r="72" spans="1:12" ht="13.5" thickBot="1" x14ac:dyDescent="0.25">
      <c r="A72" s="3"/>
      <c r="B72" s="5"/>
      <c r="C72" s="6"/>
      <c r="D72" s="6"/>
      <c r="E72" s="110"/>
      <c r="F72" s="110"/>
      <c r="G72" s="5"/>
      <c r="H72" s="109" t="s">
        <v>197</v>
      </c>
      <c r="I72" s="109" t="s">
        <v>198</v>
      </c>
      <c r="J72" s="109" t="s">
        <v>24</v>
      </c>
      <c r="K72" s="6"/>
    </row>
    <row r="73" spans="1:12" ht="13.5" thickBot="1" x14ac:dyDescent="0.25">
      <c r="A73" s="3"/>
      <c r="B73" s="5"/>
      <c r="C73" s="6"/>
      <c r="D73" s="6"/>
      <c r="E73" s="110"/>
      <c r="F73" s="110"/>
      <c r="G73" s="5"/>
      <c r="H73" s="20">
        <f>+K49</f>
        <v>129.09049999999999</v>
      </c>
      <c r="I73" s="20">
        <v>1.25</v>
      </c>
      <c r="J73" s="52">
        <f>+H73*I73</f>
        <v>161.363125</v>
      </c>
      <c r="K73" s="6"/>
    </row>
    <row r="74" spans="1:12" x14ac:dyDescent="0.2">
      <c r="A74" s="3"/>
      <c r="B74" s="5"/>
      <c r="C74" s="6"/>
      <c r="D74" s="6"/>
      <c r="E74" s="110"/>
      <c r="F74" s="110"/>
      <c r="G74" s="5"/>
      <c r="H74" s="5"/>
      <c r="I74" s="6"/>
      <c r="J74" s="6"/>
      <c r="K74" s="6"/>
    </row>
    <row r="75" spans="1:12" ht="13.5" thickBot="1" x14ac:dyDescent="0.25">
      <c r="A75" s="72" t="s">
        <v>0</v>
      </c>
      <c r="B75" s="72" t="s">
        <v>1</v>
      </c>
      <c r="C75" s="280" t="s">
        <v>2</v>
      </c>
      <c r="D75" s="280"/>
      <c r="E75" s="280"/>
      <c r="F75" s="280"/>
      <c r="G75" s="280"/>
      <c r="H75" s="280"/>
      <c r="I75" s="280"/>
      <c r="J75" s="72" t="s">
        <v>3</v>
      </c>
      <c r="K75" s="17" t="s">
        <v>4</v>
      </c>
      <c r="L75" s="106"/>
    </row>
    <row r="76" spans="1:12" ht="13.5" thickBot="1" x14ac:dyDescent="0.25">
      <c r="A76" s="10">
        <f>1+A70</f>
        <v>6</v>
      </c>
      <c r="B76" s="73" t="s">
        <v>163</v>
      </c>
      <c r="C76" s="279" t="s">
        <v>162</v>
      </c>
      <c r="D76" s="279"/>
      <c r="E76" s="279"/>
      <c r="F76" s="279"/>
      <c r="G76" s="279"/>
      <c r="H76" s="279"/>
      <c r="I76" s="279"/>
      <c r="J76" s="11" t="s">
        <v>20</v>
      </c>
      <c r="K76" s="12">
        <f>J97</f>
        <v>149.95050000000001</v>
      </c>
      <c r="L76" s="106"/>
    </row>
    <row r="77" spans="1:12" x14ac:dyDescent="0.2">
      <c r="A77" s="3"/>
      <c r="B77" s="5"/>
      <c r="C77" s="6"/>
      <c r="D77" s="6"/>
      <c r="E77" s="5"/>
      <c r="F77" s="6"/>
      <c r="G77" s="6"/>
      <c r="H77" s="6"/>
      <c r="I77" s="6"/>
      <c r="J77" s="6"/>
      <c r="K77" s="6"/>
    </row>
    <row r="78" spans="1:12" x14ac:dyDescent="0.2">
      <c r="A78" s="3"/>
      <c r="B78" s="5"/>
      <c r="C78" s="6"/>
      <c r="D78" s="6"/>
      <c r="E78" s="5"/>
      <c r="F78" s="6"/>
      <c r="G78" s="6"/>
      <c r="H78" s="6"/>
      <c r="I78" s="6"/>
      <c r="J78" s="6"/>
      <c r="K78" s="6"/>
    </row>
    <row r="79" spans="1:12" x14ac:dyDescent="0.2">
      <c r="A79" s="3"/>
      <c r="B79" s="5"/>
      <c r="C79" s="6"/>
      <c r="D79" s="6"/>
      <c r="E79" s="297" t="s">
        <v>33</v>
      </c>
      <c r="F79" s="297"/>
      <c r="G79" s="297" t="s">
        <v>58</v>
      </c>
      <c r="H79" s="297"/>
      <c r="I79" s="25" t="s">
        <v>23</v>
      </c>
      <c r="J79" s="25" t="s">
        <v>11</v>
      </c>
      <c r="K79" s="6"/>
    </row>
    <row r="80" spans="1:12" x14ac:dyDescent="0.2">
      <c r="A80" s="3"/>
      <c r="B80" s="5"/>
      <c r="C80" s="6"/>
      <c r="D80" s="6"/>
      <c r="E80" s="295" t="s">
        <v>151</v>
      </c>
      <c r="F80" s="295"/>
      <c r="G80" s="285">
        <v>5.85</v>
      </c>
      <c r="H80" s="285"/>
      <c r="I80" s="114">
        <v>5</v>
      </c>
      <c r="J80" s="114">
        <f t="shared" ref="J80:J87" si="2">+G80*I80</f>
        <v>29.25</v>
      </c>
      <c r="K80" s="6"/>
    </row>
    <row r="81" spans="1:11" x14ac:dyDescent="0.2">
      <c r="A81" s="3"/>
      <c r="B81" s="5"/>
      <c r="C81" s="6"/>
      <c r="D81" s="6"/>
      <c r="E81" s="296" t="s">
        <v>152</v>
      </c>
      <c r="F81" s="296"/>
      <c r="G81" s="298">
        <v>5.85</v>
      </c>
      <c r="H81" s="298"/>
      <c r="I81" s="21">
        <v>5</v>
      </c>
      <c r="J81" s="21">
        <f t="shared" si="2"/>
        <v>29.25</v>
      </c>
      <c r="K81" s="6"/>
    </row>
    <row r="82" spans="1:11" x14ac:dyDescent="0.2">
      <c r="A82" s="3"/>
      <c r="B82" s="5"/>
      <c r="C82" s="6"/>
      <c r="D82" s="6"/>
      <c r="E82" s="296" t="s">
        <v>153</v>
      </c>
      <c r="F82" s="296"/>
      <c r="G82" s="298">
        <v>3.84</v>
      </c>
      <c r="H82" s="298"/>
      <c r="I82" s="21">
        <v>5</v>
      </c>
      <c r="J82" s="21">
        <f t="shared" si="2"/>
        <v>19.2</v>
      </c>
      <c r="K82" s="6"/>
    </row>
    <row r="83" spans="1:11" x14ac:dyDescent="0.2">
      <c r="A83" s="3"/>
      <c r="B83" s="5"/>
      <c r="C83" s="6"/>
      <c r="D83" s="6"/>
      <c r="E83" s="296" t="s">
        <v>154</v>
      </c>
      <c r="F83" s="296"/>
      <c r="G83" s="298">
        <v>0.6</v>
      </c>
      <c r="H83" s="298"/>
      <c r="I83" s="21">
        <v>5</v>
      </c>
      <c r="J83" s="21">
        <f t="shared" si="2"/>
        <v>3</v>
      </c>
      <c r="K83" s="6"/>
    </row>
    <row r="84" spans="1:11" x14ac:dyDescent="0.2">
      <c r="A84" s="3"/>
      <c r="B84" s="5"/>
      <c r="C84" s="6"/>
      <c r="D84" s="6"/>
      <c r="E84" s="296" t="s">
        <v>139</v>
      </c>
      <c r="F84" s="296"/>
      <c r="G84" s="298">
        <v>1.8</v>
      </c>
      <c r="H84" s="298"/>
      <c r="I84" s="21">
        <v>5</v>
      </c>
      <c r="J84" s="21">
        <f>+G84*I84</f>
        <v>9</v>
      </c>
      <c r="K84" s="6"/>
    </row>
    <row r="85" spans="1:11" x14ac:dyDescent="0.2">
      <c r="A85" s="3"/>
      <c r="B85" s="5"/>
      <c r="C85" s="6"/>
      <c r="D85" s="6"/>
      <c r="E85" s="296" t="s">
        <v>167</v>
      </c>
      <c r="F85" s="296"/>
      <c r="G85" s="298">
        <v>0.15</v>
      </c>
      <c r="H85" s="298"/>
      <c r="I85" s="118">
        <f>3+0.4</f>
        <v>3.4</v>
      </c>
      <c r="J85" s="21">
        <f>+G85*I85</f>
        <v>0.51</v>
      </c>
      <c r="K85" s="6" t="s">
        <v>168</v>
      </c>
    </row>
    <row r="86" spans="1:11" x14ac:dyDescent="0.2">
      <c r="A86" s="3"/>
      <c r="B86" s="5"/>
      <c r="C86" s="6"/>
      <c r="D86" s="6"/>
      <c r="E86" s="296" t="s">
        <v>145</v>
      </c>
      <c r="F86" s="296"/>
      <c r="G86" s="298">
        <v>0.32</v>
      </c>
      <c r="H86" s="298"/>
      <c r="I86" s="21">
        <v>12.6</v>
      </c>
      <c r="J86" s="21">
        <f t="shared" si="2"/>
        <v>4.032</v>
      </c>
      <c r="K86" s="6"/>
    </row>
    <row r="87" spans="1:11" x14ac:dyDescent="0.2">
      <c r="A87" s="3"/>
      <c r="B87" s="5"/>
      <c r="C87" s="6"/>
      <c r="D87" s="6"/>
      <c r="E87" s="296" t="s">
        <v>146</v>
      </c>
      <c r="F87" s="296"/>
      <c r="G87" s="298">
        <v>0.32</v>
      </c>
      <c r="H87" s="298"/>
      <c r="I87" s="21">
        <v>9.3000000000000007</v>
      </c>
      <c r="J87" s="21">
        <f t="shared" si="2"/>
        <v>2.9760000000000004</v>
      </c>
      <c r="K87" s="6"/>
    </row>
    <row r="88" spans="1:11" x14ac:dyDescent="0.2">
      <c r="A88" s="3"/>
      <c r="B88" s="5"/>
      <c r="C88" s="6"/>
      <c r="D88" s="6"/>
      <c r="E88" s="296" t="s">
        <v>155</v>
      </c>
      <c r="F88" s="296"/>
      <c r="G88" s="298">
        <v>28.69</v>
      </c>
      <c r="H88" s="298"/>
      <c r="I88" s="118">
        <v>0.25</v>
      </c>
      <c r="J88" s="21">
        <f>+G88*I88</f>
        <v>7.1725000000000003</v>
      </c>
      <c r="K88" s="6" t="s">
        <v>157</v>
      </c>
    </row>
    <row r="89" spans="1:11" ht="13.5" thickBot="1" x14ac:dyDescent="0.25">
      <c r="A89" s="3"/>
      <c r="B89" s="5"/>
      <c r="C89" s="6"/>
      <c r="D89" s="6"/>
      <c r="E89" s="296" t="s">
        <v>156</v>
      </c>
      <c r="F89" s="296"/>
      <c r="G89" s="298">
        <v>27.92</v>
      </c>
      <c r="H89" s="298"/>
      <c r="I89" s="118">
        <v>0.25</v>
      </c>
      <c r="J89" s="21">
        <f>+G89*I89</f>
        <v>6.98</v>
      </c>
      <c r="K89" s="6" t="s">
        <v>157</v>
      </c>
    </row>
    <row r="90" spans="1:11" ht="13.5" thickBot="1" x14ac:dyDescent="0.25">
      <c r="A90" s="3"/>
      <c r="B90" s="5"/>
      <c r="C90" s="6"/>
      <c r="D90" s="6"/>
      <c r="E90" s="300" t="s">
        <v>164</v>
      </c>
      <c r="F90" s="300"/>
      <c r="G90" s="300"/>
      <c r="H90" s="300"/>
      <c r="I90" s="300"/>
      <c r="J90" s="26">
        <f>SUM(J80:J89)</f>
        <v>111.37050000000001</v>
      </c>
      <c r="K90" s="6"/>
    </row>
    <row r="91" spans="1:11" x14ac:dyDescent="0.2">
      <c r="A91" s="3"/>
      <c r="B91" s="5"/>
      <c r="C91" s="6"/>
      <c r="D91" s="6"/>
      <c r="E91" s="296"/>
      <c r="F91" s="296"/>
      <c r="G91" s="299"/>
      <c r="H91" s="299"/>
      <c r="I91" s="6"/>
      <c r="J91" s="6"/>
      <c r="K91" s="6"/>
    </row>
    <row r="92" spans="1:11" x14ac:dyDescent="0.2">
      <c r="A92" s="3"/>
      <c r="B92" s="5"/>
      <c r="C92" s="6"/>
      <c r="D92" s="6"/>
      <c r="E92" s="110"/>
      <c r="F92" s="110"/>
      <c r="G92" s="5"/>
      <c r="H92" s="5"/>
      <c r="I92" s="6"/>
      <c r="J92" s="6"/>
      <c r="K92" s="6"/>
    </row>
    <row r="93" spans="1:11" x14ac:dyDescent="0.2">
      <c r="A93" s="3"/>
      <c r="B93" s="5"/>
      <c r="C93" s="6"/>
      <c r="D93" s="6"/>
      <c r="E93" s="297" t="s">
        <v>33</v>
      </c>
      <c r="F93" s="297"/>
      <c r="G93" s="297" t="s">
        <v>160</v>
      </c>
      <c r="H93" s="297"/>
      <c r="I93" s="25" t="s">
        <v>126</v>
      </c>
      <c r="J93" s="25" t="s">
        <v>11</v>
      </c>
      <c r="K93" s="6"/>
    </row>
    <row r="94" spans="1:11" ht="13.5" thickBot="1" x14ac:dyDescent="0.25">
      <c r="A94" s="3"/>
      <c r="B94" s="5"/>
      <c r="C94" s="6"/>
      <c r="D94" s="6"/>
      <c r="E94" s="295" t="s">
        <v>159</v>
      </c>
      <c r="F94" s="295"/>
      <c r="G94" s="285">
        <f>(5.85+0.58)/2</f>
        <v>3.2149999999999999</v>
      </c>
      <c r="H94" s="285"/>
      <c r="I94" s="114">
        <v>3</v>
      </c>
      <c r="J94" s="114">
        <f>+G94*I94</f>
        <v>9.6449999999999996</v>
      </c>
      <c r="K94" s="6"/>
    </row>
    <row r="95" spans="1:11" ht="13.5" thickBot="1" x14ac:dyDescent="0.25">
      <c r="A95" s="3"/>
      <c r="B95" s="5"/>
      <c r="C95" s="6"/>
      <c r="D95" s="6"/>
      <c r="E95" s="300" t="s">
        <v>165</v>
      </c>
      <c r="F95" s="300"/>
      <c r="G95" s="300"/>
      <c r="H95" s="300"/>
      <c r="I95" s="300"/>
      <c r="J95" s="26">
        <f>+J94*4</f>
        <v>38.58</v>
      </c>
      <c r="K95" s="6"/>
    </row>
    <row r="96" spans="1:11" ht="13.5" thickBot="1" x14ac:dyDescent="0.25">
      <c r="A96" s="3"/>
      <c r="B96" s="5"/>
      <c r="C96" s="6"/>
      <c r="D96" s="6"/>
      <c r="E96" s="5"/>
      <c r="F96" s="6"/>
      <c r="G96" s="6"/>
      <c r="H96" s="6"/>
      <c r="I96" s="6"/>
      <c r="J96" s="6"/>
      <c r="K96" s="6"/>
    </row>
    <row r="97" spans="1:12" ht="13.5" thickBot="1" x14ac:dyDescent="0.25">
      <c r="A97" s="3"/>
      <c r="B97" s="5"/>
      <c r="C97" s="6"/>
      <c r="D97" s="6"/>
      <c r="E97" s="300" t="s">
        <v>166</v>
      </c>
      <c r="F97" s="300"/>
      <c r="G97" s="300"/>
      <c r="H97" s="300"/>
      <c r="I97" s="300"/>
      <c r="J97" s="26">
        <f>+J90+J95</f>
        <v>149.95050000000001</v>
      </c>
      <c r="K97" s="6"/>
    </row>
    <row r="98" spans="1:12" x14ac:dyDescent="0.2">
      <c r="A98" s="3"/>
      <c r="B98" s="5"/>
      <c r="C98" s="6"/>
      <c r="D98" s="6"/>
      <c r="E98" s="5"/>
      <c r="F98" s="6"/>
      <c r="G98" s="6"/>
      <c r="H98" s="6"/>
      <c r="I98" s="6"/>
      <c r="J98" s="6"/>
      <c r="K98" s="6"/>
    </row>
    <row r="99" spans="1:12" x14ac:dyDescent="0.2">
      <c r="A99" s="3"/>
      <c r="B99" s="5"/>
      <c r="C99" s="6"/>
      <c r="D99" s="6"/>
      <c r="E99" s="5"/>
      <c r="F99" s="6"/>
      <c r="G99" s="6"/>
      <c r="H99" s="6"/>
      <c r="I99" s="6"/>
      <c r="J99" s="6"/>
      <c r="K99" s="6"/>
    </row>
    <row r="100" spans="1:12" ht="13.5" thickBot="1" x14ac:dyDescent="0.25">
      <c r="A100" s="72" t="s">
        <v>0</v>
      </c>
      <c r="B100" s="72" t="s">
        <v>1</v>
      </c>
      <c r="C100" s="280" t="s">
        <v>2</v>
      </c>
      <c r="D100" s="280"/>
      <c r="E100" s="280"/>
      <c r="F100" s="280"/>
      <c r="G100" s="280"/>
      <c r="H100" s="280"/>
      <c r="I100" s="280"/>
      <c r="J100" s="72" t="s">
        <v>3</v>
      </c>
      <c r="K100" s="17" t="s">
        <v>4</v>
      </c>
      <c r="L100" s="106"/>
    </row>
    <row r="101" spans="1:12" ht="13.5" thickBot="1" x14ac:dyDescent="0.25">
      <c r="A101" s="10">
        <f>+A76+1</f>
        <v>7</v>
      </c>
      <c r="B101" s="73" t="s">
        <v>46</v>
      </c>
      <c r="C101" s="279" t="s">
        <v>99</v>
      </c>
      <c r="D101" s="279"/>
      <c r="E101" s="279"/>
      <c r="F101" s="279"/>
      <c r="G101" s="279"/>
      <c r="H101" s="279"/>
      <c r="I101" s="279"/>
      <c r="J101" s="11" t="s">
        <v>20</v>
      </c>
      <c r="K101" s="12">
        <f>+J107</f>
        <v>2.5</v>
      </c>
      <c r="L101" s="106"/>
    </row>
    <row r="102" spans="1:12" x14ac:dyDescent="0.2">
      <c r="A102" s="3"/>
      <c r="B102" s="5"/>
      <c r="C102" s="6"/>
      <c r="D102" s="6"/>
      <c r="E102" s="5"/>
      <c r="F102" s="6"/>
      <c r="G102" s="6"/>
      <c r="H102" s="6"/>
      <c r="I102" s="6"/>
      <c r="J102" s="6"/>
      <c r="K102" s="6"/>
    </row>
    <row r="103" spans="1:12" x14ac:dyDescent="0.2">
      <c r="A103" s="3"/>
      <c r="B103" s="5"/>
      <c r="C103" s="6"/>
      <c r="D103" s="6"/>
      <c r="E103" s="5"/>
      <c r="F103" s="6"/>
      <c r="G103" s="297" t="s">
        <v>100</v>
      </c>
      <c r="H103" s="297"/>
      <c r="I103" s="297"/>
      <c r="J103" s="297"/>
      <c r="K103" s="6"/>
    </row>
    <row r="104" spans="1:12" x14ac:dyDescent="0.2">
      <c r="A104" s="3"/>
      <c r="B104" s="5"/>
      <c r="C104" s="6"/>
      <c r="D104" s="6"/>
      <c r="E104" s="5"/>
      <c r="F104" s="6"/>
      <c r="G104" s="22" t="s">
        <v>33</v>
      </c>
      <c r="H104" s="22" t="s">
        <v>96</v>
      </c>
      <c r="I104" s="22" t="s">
        <v>5</v>
      </c>
      <c r="J104" s="22" t="s">
        <v>11</v>
      </c>
      <c r="K104" s="6"/>
    </row>
    <row r="105" spans="1:12" x14ac:dyDescent="0.2">
      <c r="A105" s="3"/>
      <c r="B105" s="5"/>
      <c r="C105" s="6"/>
      <c r="D105" s="6"/>
      <c r="E105" s="5"/>
      <c r="F105" s="6"/>
      <c r="G105" s="81" t="s">
        <v>97</v>
      </c>
      <c r="H105" s="83">
        <v>0.25</v>
      </c>
      <c r="I105" s="19">
        <v>5</v>
      </c>
      <c r="J105" s="19">
        <f>+H105*I105</f>
        <v>1.25</v>
      </c>
      <c r="K105" s="6"/>
    </row>
    <row r="106" spans="1:12" ht="13.5" thickBot="1" x14ac:dyDescent="0.25">
      <c r="A106" s="3"/>
      <c r="B106" s="5"/>
      <c r="C106" s="6"/>
      <c r="D106" s="6"/>
      <c r="E106" s="5"/>
      <c r="F106" s="6"/>
      <c r="G106" s="6" t="s">
        <v>98</v>
      </c>
      <c r="H106" s="83">
        <f>+H105</f>
        <v>0.25</v>
      </c>
      <c r="I106" s="82">
        <v>5</v>
      </c>
      <c r="J106" s="82">
        <f>+H106*I106</f>
        <v>1.25</v>
      </c>
      <c r="K106" s="6"/>
    </row>
    <row r="107" spans="1:12" ht="13.5" thickBot="1" x14ac:dyDescent="0.25">
      <c r="A107" s="3"/>
      <c r="B107" s="5"/>
      <c r="C107" s="6"/>
      <c r="D107" s="6"/>
      <c r="E107" s="5"/>
      <c r="F107" s="6"/>
      <c r="G107" s="294" t="s">
        <v>7</v>
      </c>
      <c r="H107" s="294"/>
      <c r="I107" s="294"/>
      <c r="J107" s="26">
        <f>SUM(J105:J106)</f>
        <v>2.5</v>
      </c>
      <c r="K107" s="6"/>
    </row>
    <row r="108" spans="1:12" x14ac:dyDescent="0.2">
      <c r="A108" s="3"/>
      <c r="B108" s="5"/>
      <c r="C108" s="6"/>
      <c r="D108" s="6"/>
      <c r="E108" s="5"/>
      <c r="F108" s="6"/>
      <c r="G108" s="6"/>
      <c r="H108" s="6"/>
      <c r="I108" s="6"/>
      <c r="J108" s="6"/>
      <c r="K108" s="6"/>
    </row>
    <row r="109" spans="1:12" ht="13.5" thickBot="1" x14ac:dyDescent="0.25">
      <c r="A109" s="72" t="s">
        <v>0</v>
      </c>
      <c r="B109" s="72" t="s">
        <v>1</v>
      </c>
      <c r="C109" s="280" t="s">
        <v>2</v>
      </c>
      <c r="D109" s="280"/>
      <c r="E109" s="280"/>
      <c r="F109" s="280"/>
      <c r="G109" s="280"/>
      <c r="H109" s="280"/>
      <c r="I109" s="280"/>
      <c r="J109" s="72" t="s">
        <v>3</v>
      </c>
      <c r="K109" s="17" t="s">
        <v>4</v>
      </c>
      <c r="L109" s="106"/>
    </row>
    <row r="110" spans="1:12" ht="13.5" thickBot="1" x14ac:dyDescent="0.25">
      <c r="A110" s="10">
        <f>+A101+1</f>
        <v>8</v>
      </c>
      <c r="B110" s="73" t="s">
        <v>15</v>
      </c>
      <c r="C110" s="279" t="s">
        <v>50</v>
      </c>
      <c r="D110" s="279"/>
      <c r="E110" s="279"/>
      <c r="F110" s="279"/>
      <c r="G110" s="279"/>
      <c r="H110" s="279"/>
      <c r="I110" s="279"/>
      <c r="J110" s="11" t="s">
        <v>49</v>
      </c>
      <c r="K110" s="12">
        <f>+J124</f>
        <v>150.63999999999999</v>
      </c>
      <c r="L110" s="106"/>
    </row>
    <row r="111" spans="1:12" x14ac:dyDescent="0.2">
      <c r="A111" s="3"/>
      <c r="B111" s="5"/>
      <c r="C111" s="6"/>
      <c r="D111" s="6"/>
      <c r="E111" s="5"/>
      <c r="F111" s="6"/>
      <c r="G111" s="6"/>
      <c r="H111" s="6"/>
      <c r="I111" s="6"/>
      <c r="J111" s="6"/>
      <c r="K111" s="6"/>
    </row>
    <row r="112" spans="1:12" x14ac:dyDescent="0.2">
      <c r="A112" s="3"/>
      <c r="B112" s="5"/>
      <c r="C112" s="6"/>
      <c r="D112" s="297" t="s">
        <v>102</v>
      </c>
      <c r="E112" s="297"/>
      <c r="F112" s="297"/>
      <c r="G112" s="297"/>
      <c r="H112" s="297"/>
      <c r="I112" s="297"/>
      <c r="J112" s="297"/>
      <c r="K112" s="6"/>
    </row>
    <row r="113" spans="1:12" x14ac:dyDescent="0.2">
      <c r="A113" s="3"/>
      <c r="D113" s="76" t="s">
        <v>33</v>
      </c>
      <c r="E113" s="76" t="s">
        <v>51</v>
      </c>
      <c r="F113" s="76" t="s">
        <v>55</v>
      </c>
      <c r="G113" s="76" t="s">
        <v>5</v>
      </c>
      <c r="H113" s="76" t="s">
        <v>53</v>
      </c>
      <c r="I113" s="76" t="s">
        <v>52</v>
      </c>
      <c r="J113" s="76" t="s">
        <v>7</v>
      </c>
    </row>
    <row r="114" spans="1:12" x14ac:dyDescent="0.2">
      <c r="A114" s="3"/>
      <c r="D114" s="77" t="s">
        <v>97</v>
      </c>
      <c r="E114" s="77" t="s">
        <v>54</v>
      </c>
      <c r="F114" s="77">
        <v>10</v>
      </c>
      <c r="G114" s="24">
        <f>+I105</f>
        <v>5</v>
      </c>
      <c r="H114" s="84">
        <f>+F114*G114</f>
        <v>50</v>
      </c>
      <c r="I114" s="86">
        <v>0.99399999999999999</v>
      </c>
      <c r="J114" s="20">
        <f>+H114*I114</f>
        <v>49.7</v>
      </c>
    </row>
    <row r="115" spans="1:12" x14ac:dyDescent="0.2">
      <c r="A115" s="3"/>
      <c r="D115" s="77" t="s">
        <v>98</v>
      </c>
      <c r="E115" s="77" t="s">
        <v>54</v>
      </c>
      <c r="F115" s="5">
        <v>10</v>
      </c>
      <c r="G115" s="24">
        <f>+I106</f>
        <v>5</v>
      </c>
      <c r="H115" s="84">
        <f>+F115*G115</f>
        <v>50</v>
      </c>
      <c r="I115" s="6">
        <v>0.99399999999999999</v>
      </c>
      <c r="J115" s="19">
        <f>+H115*I115</f>
        <v>49.7</v>
      </c>
    </row>
    <row r="116" spans="1:12" x14ac:dyDescent="0.2">
      <c r="A116" s="3"/>
      <c r="D116" s="287" t="s">
        <v>29</v>
      </c>
      <c r="E116" s="287"/>
      <c r="F116" s="287"/>
      <c r="G116" s="287"/>
      <c r="H116" s="287"/>
      <c r="I116" s="287"/>
      <c r="J116" s="51">
        <f>SUM(J114:J115)</f>
        <v>99.4</v>
      </c>
    </row>
    <row r="117" spans="1:12" x14ac:dyDescent="0.2">
      <c r="A117" s="3"/>
      <c r="B117" s="5"/>
      <c r="C117" s="6"/>
      <c r="D117" s="6"/>
      <c r="E117" s="5"/>
      <c r="F117" s="6"/>
      <c r="G117" s="6"/>
      <c r="H117" s="6"/>
      <c r="I117" s="6"/>
      <c r="J117" s="6"/>
      <c r="K117" s="6"/>
    </row>
    <row r="118" spans="1:12" ht="15" customHeight="1" x14ac:dyDescent="0.2">
      <c r="A118" s="3"/>
      <c r="B118" s="293" t="s">
        <v>103</v>
      </c>
      <c r="C118" s="293"/>
      <c r="D118" s="293"/>
      <c r="E118" s="293"/>
      <c r="F118" s="293"/>
      <c r="G118" s="293"/>
      <c r="H118" s="293"/>
      <c r="I118" s="293"/>
      <c r="J118" s="293"/>
      <c r="K118" s="6"/>
    </row>
    <row r="119" spans="1:12" x14ac:dyDescent="0.2">
      <c r="A119" s="3"/>
      <c r="C119" s="76" t="s">
        <v>33</v>
      </c>
      <c r="D119" s="76" t="s">
        <v>51</v>
      </c>
      <c r="E119" s="76" t="s">
        <v>5</v>
      </c>
      <c r="F119" s="76" t="s">
        <v>16</v>
      </c>
      <c r="G119" s="76" t="s">
        <v>4</v>
      </c>
      <c r="H119" s="76" t="s">
        <v>169</v>
      </c>
      <c r="I119" s="76" t="s">
        <v>52</v>
      </c>
      <c r="J119" s="76" t="s">
        <v>7</v>
      </c>
      <c r="K119" s="6"/>
    </row>
    <row r="120" spans="1:12" x14ac:dyDescent="0.2">
      <c r="A120" s="3"/>
      <c r="C120" s="77" t="s">
        <v>97</v>
      </c>
      <c r="D120" s="77" t="s">
        <v>101</v>
      </c>
      <c r="E120" s="24">
        <f>+I105</f>
        <v>5</v>
      </c>
      <c r="F120" s="14">
        <v>0.2</v>
      </c>
      <c r="G120" s="77">
        <f>ROUNDUP((E120/F120),0)</f>
        <v>25</v>
      </c>
      <c r="H120" s="85">
        <f>1.68+0.15</f>
        <v>1.8299999999999998</v>
      </c>
      <c r="I120" s="86">
        <v>0.56000000000000005</v>
      </c>
      <c r="J120" s="20">
        <f>+G120*H120*I120</f>
        <v>25.619999999999997</v>
      </c>
      <c r="K120" s="6"/>
    </row>
    <row r="121" spans="1:12" x14ac:dyDescent="0.2">
      <c r="A121" s="3"/>
      <c r="C121" s="77" t="s">
        <v>98</v>
      </c>
      <c r="D121" s="77" t="s">
        <v>101</v>
      </c>
      <c r="E121" s="24">
        <f>+I106</f>
        <v>5</v>
      </c>
      <c r="F121" s="14">
        <v>0.2</v>
      </c>
      <c r="G121" s="77">
        <f>ROUNDUP((E121/F121),0)</f>
        <v>25</v>
      </c>
      <c r="H121" s="85">
        <f>+H120</f>
        <v>1.8299999999999998</v>
      </c>
      <c r="I121" s="86">
        <v>0.56000000000000005</v>
      </c>
      <c r="J121" s="20">
        <f>+G121*H121*I121</f>
        <v>25.619999999999997</v>
      </c>
      <c r="K121" s="6"/>
    </row>
    <row r="122" spans="1:12" x14ac:dyDescent="0.2">
      <c r="A122" s="3"/>
      <c r="C122" s="295" t="s">
        <v>29</v>
      </c>
      <c r="D122" s="295"/>
      <c r="E122" s="295"/>
      <c r="F122" s="295"/>
      <c r="G122" s="295"/>
      <c r="H122" s="295"/>
      <c r="I122" s="295"/>
      <c r="J122" s="51">
        <f>SUM(J120:J121)</f>
        <v>51.239999999999995</v>
      </c>
      <c r="K122" s="6"/>
    </row>
    <row r="123" spans="1:12" ht="13.5" thickBot="1" x14ac:dyDescent="0.25">
      <c r="A123" s="3"/>
      <c r="B123" s="5"/>
      <c r="D123" s="6"/>
      <c r="E123" s="5"/>
      <c r="F123" s="6"/>
      <c r="G123" s="6"/>
      <c r="H123" s="6"/>
      <c r="I123" s="6"/>
      <c r="J123" s="6"/>
      <c r="K123" s="6"/>
    </row>
    <row r="124" spans="1:12" ht="13.5" thickBot="1" x14ac:dyDescent="0.25">
      <c r="A124" s="3"/>
      <c r="B124" s="5"/>
      <c r="C124" s="294" t="s">
        <v>7</v>
      </c>
      <c r="D124" s="294"/>
      <c r="E124" s="294"/>
      <c r="F124" s="294"/>
      <c r="G124" s="294"/>
      <c r="H124" s="294"/>
      <c r="I124" s="294"/>
      <c r="J124" s="9">
        <f>+J116+J122</f>
        <v>150.63999999999999</v>
      </c>
      <c r="K124" s="6"/>
    </row>
    <row r="125" spans="1:12" x14ac:dyDescent="0.2">
      <c r="A125" s="3"/>
      <c r="B125" s="5"/>
      <c r="C125" s="30"/>
      <c r="D125" s="30"/>
      <c r="E125" s="30"/>
      <c r="F125" s="30"/>
      <c r="G125" s="30"/>
      <c r="H125" s="30"/>
      <c r="I125" s="30"/>
      <c r="J125" s="119"/>
      <c r="K125" s="6"/>
    </row>
    <row r="127" spans="1:12" ht="13.5" thickBot="1" x14ac:dyDescent="0.25">
      <c r="A127" s="72" t="s">
        <v>0</v>
      </c>
      <c r="B127" s="72" t="s">
        <v>1</v>
      </c>
      <c r="C127" s="280" t="s">
        <v>2</v>
      </c>
      <c r="D127" s="280"/>
      <c r="E127" s="280"/>
      <c r="F127" s="280"/>
      <c r="G127" s="280"/>
      <c r="H127" s="280"/>
      <c r="I127" s="280"/>
      <c r="J127" s="72" t="s">
        <v>3</v>
      </c>
      <c r="K127" s="17" t="s">
        <v>4</v>
      </c>
      <c r="L127" s="106"/>
    </row>
    <row r="128" spans="1:12" ht="13.5" thickBot="1" x14ac:dyDescent="0.25">
      <c r="A128" s="10">
        <f>+A110+1</f>
        <v>9</v>
      </c>
      <c r="B128" s="73" t="s">
        <v>84</v>
      </c>
      <c r="C128" s="279" t="s">
        <v>105</v>
      </c>
      <c r="D128" s="279"/>
      <c r="E128" s="279"/>
      <c r="F128" s="279"/>
      <c r="G128" s="279"/>
      <c r="H128" s="279"/>
      <c r="I128" s="279"/>
      <c r="J128" s="11" t="s">
        <v>104</v>
      </c>
      <c r="K128" s="12">
        <f>+J134</f>
        <v>4</v>
      </c>
      <c r="L128" s="106"/>
    </row>
    <row r="129" spans="1:12" x14ac:dyDescent="0.2">
      <c r="A129" s="3"/>
      <c r="B129" s="5"/>
      <c r="C129" s="6"/>
      <c r="D129" s="6"/>
      <c r="E129" s="5"/>
      <c r="F129" s="6"/>
      <c r="G129" s="6"/>
      <c r="H129" s="6"/>
      <c r="I129" s="6"/>
      <c r="J129" s="6"/>
      <c r="K129" s="6"/>
    </row>
    <row r="130" spans="1:12" x14ac:dyDescent="0.2">
      <c r="A130" s="3"/>
      <c r="B130" s="5"/>
      <c r="C130" s="6"/>
      <c r="F130" s="6"/>
      <c r="G130" s="6"/>
      <c r="H130" s="6"/>
      <c r="I130" s="25" t="s">
        <v>137</v>
      </c>
      <c r="J130" s="25" t="s">
        <v>4</v>
      </c>
      <c r="K130" s="6"/>
    </row>
    <row r="131" spans="1:12" x14ac:dyDescent="0.2">
      <c r="A131" s="3"/>
      <c r="B131" s="5"/>
      <c r="C131" s="6"/>
      <c r="D131" s="6"/>
      <c r="E131" s="5"/>
      <c r="F131" s="6"/>
      <c r="G131" s="6"/>
      <c r="H131" s="6"/>
      <c r="I131" s="80" t="s">
        <v>138</v>
      </c>
      <c r="J131" s="5">
        <v>1</v>
      </c>
      <c r="K131" s="6"/>
    </row>
    <row r="132" spans="1:12" x14ac:dyDescent="0.2">
      <c r="A132" s="3"/>
      <c r="B132" s="5"/>
      <c r="C132" s="6"/>
      <c r="D132" s="6"/>
      <c r="E132" s="5"/>
      <c r="F132" s="6"/>
      <c r="G132" s="6"/>
      <c r="H132" s="6"/>
      <c r="I132" s="80" t="s">
        <v>139</v>
      </c>
      <c r="J132" s="5">
        <v>2</v>
      </c>
      <c r="K132" s="6"/>
    </row>
    <row r="133" spans="1:12" ht="13.5" thickBot="1" x14ac:dyDescent="0.25">
      <c r="A133" s="3"/>
      <c r="B133" s="5"/>
      <c r="C133" s="6"/>
      <c r="D133" s="6"/>
      <c r="E133" s="5"/>
      <c r="F133" s="6"/>
      <c r="G133" s="6"/>
      <c r="H133" s="6"/>
      <c r="I133" s="80" t="s">
        <v>138</v>
      </c>
      <c r="J133" s="5">
        <v>1</v>
      </c>
      <c r="K133" s="6"/>
    </row>
    <row r="134" spans="1:12" ht="13.5" thickBot="1" x14ac:dyDescent="0.25">
      <c r="A134" s="3"/>
      <c r="B134" s="5"/>
      <c r="C134" s="6"/>
      <c r="D134" s="6"/>
      <c r="E134" s="5"/>
      <c r="F134" s="6"/>
      <c r="G134" s="6"/>
      <c r="H134" s="6"/>
      <c r="I134" s="87" t="s">
        <v>7</v>
      </c>
      <c r="J134" s="88">
        <f>SUM(J131:J133)</f>
        <v>4</v>
      </c>
      <c r="K134" s="6"/>
    </row>
    <row r="135" spans="1:12" x14ac:dyDescent="0.2">
      <c r="A135" s="3"/>
      <c r="B135" s="5"/>
      <c r="C135" s="6"/>
      <c r="D135" s="6"/>
      <c r="E135" s="5"/>
      <c r="F135" s="6"/>
      <c r="G135" s="6"/>
      <c r="H135" s="6"/>
      <c r="I135" s="80"/>
      <c r="J135" s="6"/>
      <c r="K135" s="6"/>
    </row>
    <row r="136" spans="1:12" x14ac:dyDescent="0.2">
      <c r="A136" s="3"/>
      <c r="B136" s="5"/>
      <c r="C136" s="6"/>
      <c r="D136" s="6"/>
      <c r="E136" s="5"/>
      <c r="F136" s="6"/>
      <c r="G136" s="6"/>
      <c r="H136" s="6"/>
      <c r="I136" s="80"/>
      <c r="J136" s="6"/>
      <c r="K136" s="6"/>
    </row>
    <row r="137" spans="1:12" ht="13.5" thickBot="1" x14ac:dyDescent="0.25">
      <c r="A137" s="72" t="s">
        <v>0</v>
      </c>
      <c r="B137" s="72" t="s">
        <v>1</v>
      </c>
      <c r="C137" s="280" t="s">
        <v>2</v>
      </c>
      <c r="D137" s="280"/>
      <c r="E137" s="280"/>
      <c r="F137" s="280"/>
      <c r="G137" s="280"/>
      <c r="H137" s="280"/>
      <c r="I137" s="280"/>
      <c r="J137" s="72" t="s">
        <v>3</v>
      </c>
      <c r="K137" s="17" t="s">
        <v>4</v>
      </c>
      <c r="L137" s="106"/>
    </row>
    <row r="138" spans="1:12" ht="13.5" thickBot="1" x14ac:dyDescent="0.25">
      <c r="A138" s="10">
        <f>+A128+1</f>
        <v>10</v>
      </c>
      <c r="B138" s="73" t="s">
        <v>85</v>
      </c>
      <c r="C138" s="279" t="s">
        <v>106</v>
      </c>
      <c r="D138" s="279"/>
      <c r="E138" s="279"/>
      <c r="F138" s="279"/>
      <c r="G138" s="279"/>
      <c r="H138" s="279"/>
      <c r="I138" s="279"/>
      <c r="J138" s="11" t="s">
        <v>22</v>
      </c>
      <c r="K138" s="12">
        <f>+J141</f>
        <v>45</v>
      </c>
      <c r="L138" s="106"/>
    </row>
    <row r="139" spans="1:12" x14ac:dyDescent="0.2">
      <c r="A139" s="3"/>
      <c r="B139" s="5"/>
      <c r="C139" s="6"/>
      <c r="D139" s="6"/>
      <c r="E139" s="5"/>
      <c r="F139" s="6"/>
      <c r="G139" s="6"/>
      <c r="H139" s="6"/>
      <c r="I139" s="6"/>
      <c r="J139" s="6"/>
      <c r="K139" s="6"/>
    </row>
    <row r="140" spans="1:12" ht="13.5" thickBot="1" x14ac:dyDescent="0.25">
      <c r="F140" s="25"/>
      <c r="G140" s="76" t="s">
        <v>140</v>
      </c>
      <c r="H140" s="100" t="s">
        <v>141</v>
      </c>
      <c r="I140" s="76" t="s">
        <v>23</v>
      </c>
      <c r="J140" s="76" t="s">
        <v>24</v>
      </c>
    </row>
    <row r="141" spans="1:12" ht="13.5" thickBot="1" x14ac:dyDescent="0.25">
      <c r="F141" s="80"/>
      <c r="G141" s="20">
        <v>4.5</v>
      </c>
      <c r="H141" s="20">
        <v>4.5</v>
      </c>
      <c r="I141" s="20">
        <v>5</v>
      </c>
      <c r="J141" s="52">
        <f>(G141*I141)+(H141*I141)</f>
        <v>45</v>
      </c>
    </row>
    <row r="142" spans="1:12" x14ac:dyDescent="0.2">
      <c r="A142" s="3"/>
      <c r="B142" s="5"/>
      <c r="C142" s="6"/>
      <c r="D142" s="6"/>
      <c r="E142" s="5"/>
      <c r="F142" s="6"/>
      <c r="G142" s="6"/>
      <c r="H142" s="6"/>
      <c r="I142" s="6"/>
      <c r="J142" s="6"/>
      <c r="K142" s="6"/>
    </row>
    <row r="143" spans="1:12" x14ac:dyDescent="0.2">
      <c r="A143" s="3"/>
      <c r="B143" s="5"/>
      <c r="C143" s="6"/>
      <c r="D143" s="6"/>
      <c r="E143" s="5"/>
      <c r="F143" s="6"/>
      <c r="G143" s="6"/>
      <c r="H143" s="6"/>
      <c r="I143" s="6"/>
      <c r="J143" s="6"/>
      <c r="K143" s="6"/>
    </row>
    <row r="144" spans="1:12" x14ac:dyDescent="0.2">
      <c r="A144" s="3"/>
      <c r="B144" s="5"/>
      <c r="C144" s="6"/>
      <c r="D144" s="6"/>
      <c r="E144" s="5"/>
      <c r="F144" s="6"/>
      <c r="G144" s="6"/>
      <c r="H144" s="6"/>
      <c r="I144" s="6"/>
      <c r="J144" s="6"/>
      <c r="K144" s="6"/>
    </row>
    <row r="145" spans="1:12" x14ac:dyDescent="0.2">
      <c r="A145" s="3"/>
      <c r="B145" s="5"/>
      <c r="C145" s="6"/>
      <c r="D145" s="6"/>
      <c r="E145" s="5"/>
      <c r="F145" s="6"/>
      <c r="G145" s="6"/>
      <c r="H145" s="6"/>
      <c r="I145" s="6"/>
      <c r="J145" s="6"/>
      <c r="K145" s="6"/>
    </row>
    <row r="146" spans="1:12" ht="13.5" thickBot="1" x14ac:dyDescent="0.25">
      <c r="A146" s="72" t="s">
        <v>0</v>
      </c>
      <c r="B146" s="72" t="s">
        <v>1</v>
      </c>
      <c r="C146" s="280" t="s">
        <v>2</v>
      </c>
      <c r="D146" s="280"/>
      <c r="E146" s="280"/>
      <c r="F146" s="280"/>
      <c r="G146" s="280"/>
      <c r="H146" s="280"/>
      <c r="I146" s="280"/>
      <c r="J146" s="72" t="s">
        <v>3</v>
      </c>
      <c r="K146" s="17" t="s">
        <v>4</v>
      </c>
      <c r="L146" s="106"/>
    </row>
    <row r="147" spans="1:12" ht="13.5" thickBot="1" x14ac:dyDescent="0.25">
      <c r="A147" s="10">
        <f>+A138+1</f>
        <v>11</v>
      </c>
      <c r="B147" s="73" t="s">
        <v>86</v>
      </c>
      <c r="C147" s="279" t="s">
        <v>107</v>
      </c>
      <c r="D147" s="279"/>
      <c r="E147" s="279"/>
      <c r="F147" s="279"/>
      <c r="G147" s="279"/>
      <c r="H147" s="279"/>
      <c r="I147" s="279"/>
      <c r="J147" s="11" t="s">
        <v>22</v>
      </c>
      <c r="K147" s="12">
        <f>+J150</f>
        <v>50</v>
      </c>
      <c r="L147" s="106"/>
    </row>
    <row r="148" spans="1:12" x14ac:dyDescent="0.2">
      <c r="A148" s="3"/>
      <c r="B148" s="5"/>
      <c r="C148" s="6"/>
      <c r="D148" s="6"/>
      <c r="E148" s="5"/>
      <c r="F148" s="6"/>
      <c r="G148" s="6"/>
      <c r="H148" s="6"/>
      <c r="I148" s="6"/>
      <c r="J148" s="6"/>
      <c r="K148" s="6"/>
    </row>
    <row r="149" spans="1:12" ht="13.5" thickBot="1" x14ac:dyDescent="0.25">
      <c r="G149" s="90" t="s">
        <v>126</v>
      </c>
      <c r="H149" s="90" t="s">
        <v>23</v>
      </c>
      <c r="I149" s="76" t="s">
        <v>127</v>
      </c>
      <c r="J149" s="76" t="s">
        <v>24</v>
      </c>
    </row>
    <row r="150" spans="1:12" ht="13.5" thickBot="1" x14ac:dyDescent="0.25">
      <c r="G150" s="20">
        <v>5</v>
      </c>
      <c r="H150" s="20">
        <v>5</v>
      </c>
      <c r="I150" s="20">
        <v>2</v>
      </c>
      <c r="J150" s="52">
        <f>G150*H150*I150</f>
        <v>50</v>
      </c>
    </row>
    <row r="151" spans="1:12" x14ac:dyDescent="0.2">
      <c r="A151" s="3"/>
      <c r="B151" s="5"/>
      <c r="C151" s="6"/>
      <c r="D151" s="6"/>
      <c r="E151" s="5"/>
      <c r="F151" s="6"/>
      <c r="G151" s="6"/>
      <c r="H151" s="6"/>
      <c r="I151" s="6"/>
      <c r="J151" s="6"/>
      <c r="K151" s="6"/>
    </row>
    <row r="152" spans="1:12" x14ac:dyDescent="0.2">
      <c r="A152" s="3"/>
      <c r="B152" s="5"/>
      <c r="C152" s="6"/>
      <c r="D152" s="6"/>
      <c r="E152" s="5"/>
      <c r="F152" s="6"/>
      <c r="G152" s="6"/>
      <c r="H152" s="6"/>
      <c r="I152" s="6"/>
      <c r="J152" s="6"/>
      <c r="K152" s="6"/>
    </row>
    <row r="153" spans="1:12" ht="13.5" thickBot="1" x14ac:dyDescent="0.25">
      <c r="A153" s="72" t="s">
        <v>0</v>
      </c>
      <c r="B153" s="72" t="s">
        <v>1</v>
      </c>
      <c r="C153" s="280" t="s">
        <v>2</v>
      </c>
      <c r="D153" s="280"/>
      <c r="E153" s="280"/>
      <c r="F153" s="280"/>
      <c r="G153" s="280"/>
      <c r="H153" s="280"/>
      <c r="I153" s="280"/>
      <c r="J153" s="72" t="s">
        <v>3</v>
      </c>
      <c r="K153" s="17" t="s">
        <v>4</v>
      </c>
      <c r="L153" s="106"/>
    </row>
    <row r="154" spans="1:12" ht="13.5" thickBot="1" x14ac:dyDescent="0.25">
      <c r="A154" s="10">
        <f>+A147+1</f>
        <v>12</v>
      </c>
      <c r="B154" s="73" t="s">
        <v>26</v>
      </c>
      <c r="C154" s="279" t="s">
        <v>27</v>
      </c>
      <c r="D154" s="279"/>
      <c r="E154" s="279"/>
      <c r="F154" s="279"/>
      <c r="G154" s="279"/>
      <c r="H154" s="279"/>
      <c r="I154" s="279"/>
      <c r="J154" s="11" t="s">
        <v>22</v>
      </c>
      <c r="K154" s="12">
        <f>+K147</f>
        <v>50</v>
      </c>
      <c r="L154" s="106"/>
    </row>
    <row r="155" spans="1:12" x14ac:dyDescent="0.2">
      <c r="A155" s="3"/>
      <c r="B155" s="5"/>
      <c r="C155" s="6"/>
      <c r="D155" s="6"/>
      <c r="E155" s="5"/>
      <c r="F155" s="6"/>
      <c r="G155" s="6"/>
      <c r="H155" s="6"/>
      <c r="I155" s="6"/>
      <c r="J155" s="6"/>
      <c r="K155" s="6"/>
    </row>
    <row r="156" spans="1:12" x14ac:dyDescent="0.2">
      <c r="A156" s="3"/>
      <c r="B156" s="5"/>
      <c r="C156" s="6"/>
      <c r="D156" s="6"/>
      <c r="E156" s="5"/>
      <c r="F156" s="6"/>
      <c r="G156" s="6"/>
      <c r="H156" s="6"/>
      <c r="I156" s="6"/>
      <c r="J156" s="6"/>
      <c r="K156" s="6"/>
    </row>
    <row r="157" spans="1:12" ht="13.5" thickBot="1" x14ac:dyDescent="0.25">
      <c r="A157" s="72" t="s">
        <v>0</v>
      </c>
      <c r="B157" s="72" t="s">
        <v>1</v>
      </c>
      <c r="C157" s="280" t="s">
        <v>2</v>
      </c>
      <c r="D157" s="280"/>
      <c r="E157" s="280"/>
      <c r="F157" s="280"/>
      <c r="G157" s="280"/>
      <c r="H157" s="280"/>
      <c r="I157" s="280"/>
      <c r="J157" s="72" t="s">
        <v>3</v>
      </c>
      <c r="K157" s="17" t="s">
        <v>4</v>
      </c>
      <c r="L157" s="106"/>
    </row>
    <row r="158" spans="1:12" ht="13.5" thickBot="1" x14ac:dyDescent="0.25">
      <c r="A158" s="10">
        <f>+A154+1</f>
        <v>13</v>
      </c>
      <c r="B158" s="73" t="s">
        <v>56</v>
      </c>
      <c r="C158" s="279" t="s">
        <v>57</v>
      </c>
      <c r="D158" s="279"/>
      <c r="E158" s="279"/>
      <c r="F158" s="279"/>
      <c r="G158" s="279"/>
      <c r="H158" s="279"/>
      <c r="I158" s="279"/>
      <c r="J158" s="11" t="s">
        <v>28</v>
      </c>
      <c r="K158" s="12">
        <f>+K138</f>
        <v>45</v>
      </c>
      <c r="L158" s="106"/>
    </row>
    <row r="159" spans="1:12" x14ac:dyDescent="0.2">
      <c r="A159" s="3"/>
      <c r="B159" s="5"/>
      <c r="C159" s="6"/>
      <c r="D159" s="6"/>
      <c r="E159" s="5"/>
      <c r="F159" s="6"/>
      <c r="G159" s="6"/>
      <c r="H159" s="6"/>
      <c r="I159" s="6"/>
      <c r="J159" s="6"/>
      <c r="K159" s="6"/>
    </row>
    <row r="160" spans="1:12" x14ac:dyDescent="0.2">
      <c r="A160" s="3"/>
      <c r="B160" s="5"/>
      <c r="C160" s="6"/>
      <c r="D160" s="6"/>
      <c r="E160" s="5"/>
      <c r="F160" s="6"/>
      <c r="G160" s="6"/>
      <c r="H160" s="6"/>
      <c r="I160" s="6"/>
      <c r="J160" s="6"/>
      <c r="K160" s="6"/>
    </row>
    <row r="161" spans="1:12" ht="13.5" thickBot="1" x14ac:dyDescent="0.25">
      <c r="A161" s="72" t="s">
        <v>0</v>
      </c>
      <c r="B161" s="72" t="s">
        <v>1</v>
      </c>
      <c r="C161" s="280" t="s">
        <v>2</v>
      </c>
      <c r="D161" s="280"/>
      <c r="E161" s="280"/>
      <c r="F161" s="280"/>
      <c r="G161" s="280"/>
      <c r="H161" s="280"/>
      <c r="I161" s="280"/>
      <c r="J161" s="72" t="s">
        <v>3</v>
      </c>
      <c r="K161" s="17" t="s">
        <v>4</v>
      </c>
    </row>
    <row r="162" spans="1:12" ht="13.5" thickBot="1" x14ac:dyDescent="0.25">
      <c r="A162" s="10">
        <f>+A158+1</f>
        <v>14</v>
      </c>
      <c r="B162" s="73" t="s">
        <v>17</v>
      </c>
      <c r="C162" s="279" t="s">
        <v>18</v>
      </c>
      <c r="D162" s="279"/>
      <c r="E162" s="279"/>
      <c r="F162" s="279"/>
      <c r="G162" s="279"/>
      <c r="H162" s="279"/>
      <c r="I162" s="279"/>
      <c r="J162" s="11" t="s">
        <v>19</v>
      </c>
      <c r="K162" s="12">
        <f>+J165</f>
        <v>4</v>
      </c>
    </row>
    <row r="163" spans="1:12" s="13" customFormat="1" x14ac:dyDescent="0.2">
      <c r="A163" s="53"/>
      <c r="B163" s="74"/>
      <c r="C163" s="54"/>
      <c r="D163" s="54"/>
      <c r="E163" s="54"/>
      <c r="F163" s="54"/>
      <c r="G163" s="74"/>
      <c r="H163" s="1"/>
      <c r="I163" s="1"/>
      <c r="J163" s="1"/>
      <c r="K163" s="1"/>
    </row>
    <row r="164" spans="1:12" ht="15" customHeight="1" thickBot="1" x14ac:dyDescent="0.25">
      <c r="A164" s="53"/>
      <c r="B164" s="293"/>
      <c r="C164" s="293"/>
      <c r="D164" s="98"/>
      <c r="E164" s="98"/>
      <c r="F164" s="98"/>
      <c r="G164" s="98"/>
      <c r="H164" s="109" t="s">
        <v>4</v>
      </c>
      <c r="I164" s="109" t="s">
        <v>170</v>
      </c>
      <c r="J164" s="109" t="s">
        <v>7</v>
      </c>
      <c r="K164" s="98"/>
    </row>
    <row r="165" spans="1:12" ht="15.75" customHeight="1" thickBot="1" x14ac:dyDescent="0.25">
      <c r="A165" s="74"/>
      <c r="B165" s="307"/>
      <c r="C165" s="307"/>
      <c r="D165" s="98"/>
      <c r="E165" s="98"/>
      <c r="F165" s="98"/>
      <c r="G165" s="98"/>
      <c r="H165" s="20">
        <v>2</v>
      </c>
      <c r="I165" s="20">
        <v>2</v>
      </c>
      <c r="J165" s="88">
        <f>+H165*I165</f>
        <v>4</v>
      </c>
      <c r="K165" s="98"/>
    </row>
    <row r="166" spans="1:12" ht="15.75" customHeight="1" x14ac:dyDescent="0.2">
      <c r="A166" s="74"/>
      <c r="B166" s="91"/>
      <c r="C166" s="91"/>
      <c r="D166" s="98"/>
      <c r="E166" s="98"/>
      <c r="F166" s="98"/>
      <c r="G166" s="98"/>
      <c r="H166" s="120" t="s">
        <v>171</v>
      </c>
      <c r="I166" s="98"/>
      <c r="J166" s="98"/>
      <c r="K166" s="98"/>
    </row>
    <row r="167" spans="1:12" ht="15" customHeight="1" x14ac:dyDescent="0.2">
      <c r="A167" s="3"/>
      <c r="B167" s="5"/>
      <c r="C167" s="6"/>
      <c r="D167" s="98"/>
      <c r="E167" s="98"/>
      <c r="F167" s="98"/>
      <c r="G167" s="98"/>
      <c r="H167" s="98"/>
      <c r="I167" s="98"/>
      <c r="J167" s="98"/>
      <c r="K167" s="98"/>
    </row>
    <row r="168" spans="1:12" ht="13.5" thickBot="1" x14ac:dyDescent="0.25">
      <c r="A168" s="72" t="s">
        <v>0</v>
      </c>
      <c r="B168" s="72" t="s">
        <v>1</v>
      </c>
      <c r="C168" s="280" t="s">
        <v>2</v>
      </c>
      <c r="D168" s="280"/>
      <c r="E168" s="280"/>
      <c r="F168" s="280"/>
      <c r="G168" s="280"/>
      <c r="H168" s="280"/>
      <c r="I168" s="280"/>
      <c r="J168" s="72" t="s">
        <v>3</v>
      </c>
      <c r="K168" s="17" t="s">
        <v>4</v>
      </c>
      <c r="L168" s="106"/>
    </row>
    <row r="169" spans="1:12" ht="13.5" thickBot="1" x14ac:dyDescent="0.25">
      <c r="A169" s="10">
        <f>+A162+1</f>
        <v>15</v>
      </c>
      <c r="B169" s="73" t="s">
        <v>87</v>
      </c>
      <c r="C169" s="279" t="s">
        <v>108</v>
      </c>
      <c r="D169" s="279"/>
      <c r="E169" s="279"/>
      <c r="F169" s="279"/>
      <c r="G169" s="279"/>
      <c r="H169" s="279"/>
      <c r="I169" s="279"/>
      <c r="J169" s="11" t="s">
        <v>104</v>
      </c>
      <c r="K169" s="12">
        <f>+J172</f>
        <v>8</v>
      </c>
      <c r="L169" s="106"/>
    </row>
    <row r="170" spans="1:12" x14ac:dyDescent="0.2">
      <c r="A170" s="3"/>
      <c r="B170" s="5"/>
      <c r="C170" s="6"/>
      <c r="D170" s="6"/>
      <c r="E170" s="5"/>
      <c r="F170" s="6"/>
      <c r="G170" s="6"/>
      <c r="H170" s="6"/>
      <c r="I170" s="6"/>
      <c r="J170" s="6"/>
      <c r="K170" s="6"/>
    </row>
    <row r="171" spans="1:12" ht="13.5" thickBot="1" x14ac:dyDescent="0.25">
      <c r="A171" s="3"/>
      <c r="B171" s="5"/>
      <c r="C171" s="6"/>
      <c r="D171" s="6"/>
      <c r="E171" s="5"/>
      <c r="F171" s="6"/>
      <c r="H171" s="105"/>
      <c r="I171" s="105"/>
      <c r="J171" s="22" t="s">
        <v>4</v>
      </c>
      <c r="K171" s="6"/>
    </row>
    <row r="172" spans="1:12" ht="13.5" thickBot="1" x14ac:dyDescent="0.25">
      <c r="A172" s="3"/>
      <c r="B172" s="5"/>
      <c r="C172" s="6"/>
      <c r="D172" s="6"/>
      <c r="E172" s="5"/>
      <c r="F172" s="6"/>
      <c r="H172" s="105"/>
      <c r="I172" s="105"/>
      <c r="J172" s="88">
        <v>8</v>
      </c>
      <c r="K172" s="6"/>
    </row>
    <row r="173" spans="1:12" x14ac:dyDescent="0.2">
      <c r="A173" s="3"/>
      <c r="B173" s="5"/>
      <c r="C173" s="6"/>
      <c r="D173" s="6"/>
      <c r="E173" s="5"/>
      <c r="F173" s="6"/>
      <c r="G173" s="6"/>
      <c r="H173" s="6"/>
      <c r="I173" s="6"/>
      <c r="J173" s="6"/>
      <c r="K173" s="6"/>
    </row>
    <row r="174" spans="1:12" x14ac:dyDescent="0.2">
      <c r="A174" s="3"/>
      <c r="B174" s="5"/>
      <c r="C174" s="6"/>
      <c r="D174" s="6"/>
      <c r="E174" s="5"/>
      <c r="F174" s="6"/>
      <c r="G174" s="6"/>
      <c r="H174" s="6"/>
      <c r="I174" s="6"/>
      <c r="J174" s="6"/>
      <c r="K174" s="6"/>
    </row>
    <row r="175" spans="1:12" ht="13.5" thickBot="1" x14ac:dyDescent="0.25">
      <c r="A175" s="72" t="s">
        <v>0</v>
      </c>
      <c r="B175" s="72" t="s">
        <v>1</v>
      </c>
      <c r="C175" s="280" t="s">
        <v>2</v>
      </c>
      <c r="D175" s="280"/>
      <c r="E175" s="280"/>
      <c r="F175" s="280"/>
      <c r="G175" s="280"/>
      <c r="H175" s="280"/>
      <c r="I175" s="280"/>
      <c r="J175" s="72" t="s">
        <v>3</v>
      </c>
      <c r="K175" s="17" t="s">
        <v>4</v>
      </c>
      <c r="L175" s="106"/>
    </row>
    <row r="176" spans="1:12" ht="13.5" thickBot="1" x14ac:dyDescent="0.25">
      <c r="A176" s="10">
        <f>+A169+1</f>
        <v>16</v>
      </c>
      <c r="B176" s="73" t="s">
        <v>88</v>
      </c>
      <c r="C176" s="279" t="s">
        <v>109</v>
      </c>
      <c r="D176" s="279"/>
      <c r="E176" s="279"/>
      <c r="F176" s="279"/>
      <c r="G176" s="279"/>
      <c r="H176" s="279"/>
      <c r="I176" s="279"/>
      <c r="J176" s="11" t="s">
        <v>60</v>
      </c>
      <c r="K176" s="12">
        <f>+J182</f>
        <v>15</v>
      </c>
      <c r="L176" s="106"/>
    </row>
    <row r="177" spans="1:12" x14ac:dyDescent="0.2">
      <c r="A177" s="3"/>
      <c r="B177" s="5"/>
      <c r="C177" s="6"/>
      <c r="D177" s="6"/>
      <c r="E177" s="5"/>
      <c r="F177" s="6"/>
      <c r="G177" s="6"/>
      <c r="H177" s="6"/>
      <c r="I177" s="6"/>
      <c r="J177" s="6"/>
      <c r="K177" s="6"/>
    </row>
    <row r="178" spans="1:12" x14ac:dyDescent="0.2">
      <c r="A178" s="3"/>
      <c r="B178" s="5"/>
      <c r="C178" s="6"/>
      <c r="F178" s="6"/>
      <c r="G178" s="6"/>
      <c r="H178" s="6"/>
      <c r="I178" s="25" t="s">
        <v>137</v>
      </c>
      <c r="J178" s="25" t="s">
        <v>5</v>
      </c>
      <c r="K178" s="6"/>
    </row>
    <row r="179" spans="1:12" x14ac:dyDescent="0.2">
      <c r="A179" s="3"/>
      <c r="B179" s="5"/>
      <c r="C179" s="6"/>
      <c r="D179" s="6"/>
      <c r="E179" s="5"/>
      <c r="F179" s="6"/>
      <c r="G179" s="6"/>
      <c r="H179" s="6"/>
      <c r="I179" s="80" t="s">
        <v>138</v>
      </c>
      <c r="J179" s="89">
        <v>5</v>
      </c>
      <c r="K179" s="6"/>
    </row>
    <row r="180" spans="1:12" x14ac:dyDescent="0.2">
      <c r="A180" s="3"/>
      <c r="B180" s="5"/>
      <c r="C180" s="6"/>
      <c r="D180" s="6"/>
      <c r="E180" s="5"/>
      <c r="F180" s="6"/>
      <c r="G180" s="6"/>
      <c r="H180" s="6"/>
      <c r="I180" s="80" t="s">
        <v>139</v>
      </c>
      <c r="J180" s="89">
        <v>5</v>
      </c>
      <c r="K180" s="6"/>
    </row>
    <row r="181" spans="1:12" ht="13.5" thickBot="1" x14ac:dyDescent="0.25">
      <c r="A181" s="3"/>
      <c r="B181" s="5"/>
      <c r="C181" s="6"/>
      <c r="D181" s="6"/>
      <c r="E181" s="5"/>
      <c r="F181" s="6"/>
      <c r="G181" s="6"/>
      <c r="H181" s="6"/>
      <c r="I181" s="80" t="s">
        <v>138</v>
      </c>
      <c r="J181" s="89">
        <v>5</v>
      </c>
      <c r="K181" s="6"/>
    </row>
    <row r="182" spans="1:12" ht="13.5" thickBot="1" x14ac:dyDescent="0.25">
      <c r="A182" s="3"/>
      <c r="B182" s="5"/>
      <c r="C182" s="6"/>
      <c r="D182" s="6"/>
      <c r="E182" s="5"/>
      <c r="F182" s="6"/>
      <c r="G182" s="6"/>
      <c r="H182" s="6"/>
      <c r="I182" s="87" t="s">
        <v>7</v>
      </c>
      <c r="J182" s="55">
        <f>SUM(J179:J181)</f>
        <v>15</v>
      </c>
      <c r="K182" s="6"/>
    </row>
    <row r="183" spans="1:12" x14ac:dyDescent="0.2">
      <c r="A183" s="3"/>
      <c r="B183" s="5"/>
      <c r="C183" s="6"/>
      <c r="D183" s="6"/>
      <c r="E183" s="5"/>
      <c r="F183" s="6"/>
      <c r="G183" s="6"/>
      <c r="H183" s="6"/>
      <c r="I183" s="6"/>
      <c r="J183" s="6"/>
      <c r="K183" s="6"/>
    </row>
    <row r="184" spans="1:12" x14ac:dyDescent="0.2">
      <c r="A184" s="3"/>
      <c r="B184" s="5"/>
      <c r="C184" s="6"/>
      <c r="D184" s="6"/>
      <c r="E184" s="5"/>
      <c r="F184" s="6"/>
      <c r="G184" s="6"/>
      <c r="H184" s="6"/>
      <c r="I184" s="6"/>
      <c r="J184" s="6"/>
      <c r="K184" s="6"/>
    </row>
    <row r="185" spans="1:12" ht="13.5" thickBot="1" x14ac:dyDescent="0.25">
      <c r="A185" s="72" t="s">
        <v>0</v>
      </c>
      <c r="B185" s="72" t="s">
        <v>1</v>
      </c>
      <c r="C185" s="280" t="s">
        <v>2</v>
      </c>
      <c r="D185" s="280"/>
      <c r="E185" s="280"/>
      <c r="F185" s="280"/>
      <c r="G185" s="280"/>
      <c r="H185" s="280"/>
      <c r="I185" s="280"/>
      <c r="J185" s="72" t="s">
        <v>3</v>
      </c>
      <c r="K185" s="17" t="s">
        <v>4</v>
      </c>
      <c r="L185" s="106"/>
    </row>
    <row r="186" spans="1:12" ht="13.5" thickBot="1" x14ac:dyDescent="0.25">
      <c r="A186" s="10">
        <f>+A176+1</f>
        <v>17</v>
      </c>
      <c r="B186" s="73" t="s">
        <v>112</v>
      </c>
      <c r="C186" s="279" t="s">
        <v>111</v>
      </c>
      <c r="D186" s="279"/>
      <c r="E186" s="279"/>
      <c r="F186" s="279"/>
      <c r="G186" s="279"/>
      <c r="H186" s="279"/>
      <c r="I186" s="279"/>
      <c r="J186" s="11" t="s">
        <v>110</v>
      </c>
      <c r="K186" s="12">
        <f>+J191</f>
        <v>10</v>
      </c>
      <c r="L186" s="106"/>
    </row>
    <row r="187" spans="1:12" x14ac:dyDescent="0.2">
      <c r="A187" s="3"/>
      <c r="B187" s="5"/>
      <c r="C187" s="6"/>
      <c r="D187" s="6"/>
      <c r="E187" s="5"/>
      <c r="F187" s="6"/>
      <c r="G187" s="6"/>
      <c r="H187" s="6"/>
      <c r="I187" s="6"/>
      <c r="J187" s="6"/>
      <c r="K187" s="6"/>
    </row>
    <row r="188" spans="1:12" x14ac:dyDescent="0.2">
      <c r="A188" s="3"/>
      <c r="B188" s="5"/>
      <c r="C188" s="6"/>
      <c r="D188" s="6"/>
      <c r="E188" s="5"/>
      <c r="F188" s="6"/>
      <c r="G188" s="6"/>
      <c r="I188" s="22" t="s">
        <v>113</v>
      </c>
      <c r="J188" s="22" t="s">
        <v>5</v>
      </c>
      <c r="K188" s="6"/>
    </row>
    <row r="189" spans="1:12" x14ac:dyDescent="0.2">
      <c r="A189" s="3"/>
      <c r="B189" s="5"/>
      <c r="C189" s="6"/>
      <c r="D189" s="6"/>
      <c r="E189" s="5"/>
      <c r="F189" s="6"/>
      <c r="G189" s="6"/>
      <c r="H189" s="6"/>
      <c r="I189" s="6" t="s">
        <v>48</v>
      </c>
      <c r="J189" s="82">
        <v>5</v>
      </c>
      <c r="K189" s="6"/>
    </row>
    <row r="190" spans="1:12" ht="13.5" thickBot="1" x14ac:dyDescent="0.25">
      <c r="A190" s="3"/>
      <c r="B190" s="5"/>
      <c r="C190" s="6"/>
      <c r="D190" s="6"/>
      <c r="E190" s="5"/>
      <c r="F190" s="6"/>
      <c r="G190" s="6"/>
      <c r="H190" s="6"/>
      <c r="I190" s="6" t="s">
        <v>47</v>
      </c>
      <c r="J190" s="82">
        <v>5</v>
      </c>
      <c r="K190" s="6"/>
    </row>
    <row r="191" spans="1:12" ht="13.5" thickBot="1" x14ac:dyDescent="0.25">
      <c r="A191" s="3"/>
      <c r="B191" s="5"/>
      <c r="C191" s="6"/>
      <c r="D191" s="6"/>
      <c r="E191" s="5"/>
      <c r="F191" s="6"/>
      <c r="G191" s="6"/>
      <c r="H191" s="6"/>
      <c r="I191" s="87" t="s">
        <v>7</v>
      </c>
      <c r="J191" s="55">
        <f>SUM(J189:J190)</f>
        <v>10</v>
      </c>
      <c r="K191" s="6"/>
    </row>
    <row r="192" spans="1:12" x14ac:dyDescent="0.2">
      <c r="A192" s="3"/>
      <c r="B192" s="5"/>
      <c r="C192" s="6"/>
      <c r="D192" s="6"/>
      <c r="E192" s="5"/>
      <c r="F192" s="6"/>
      <c r="G192" s="6"/>
      <c r="H192" s="6"/>
      <c r="I192" s="6"/>
      <c r="J192" s="6"/>
      <c r="K192" s="6"/>
    </row>
    <row r="193" spans="1:12" x14ac:dyDescent="0.2">
      <c r="A193" s="3"/>
      <c r="B193" s="5"/>
      <c r="C193" s="6"/>
      <c r="D193" s="6"/>
      <c r="E193" s="5"/>
      <c r="F193" s="6"/>
      <c r="G193" s="6"/>
      <c r="H193" s="6"/>
      <c r="I193" s="6"/>
      <c r="J193" s="6"/>
      <c r="K193" s="6"/>
    </row>
    <row r="194" spans="1:12" ht="13.5" thickBot="1" x14ac:dyDescent="0.25">
      <c r="A194" s="72" t="s">
        <v>0</v>
      </c>
      <c r="B194" s="72" t="s">
        <v>1</v>
      </c>
      <c r="C194" s="280" t="s">
        <v>2</v>
      </c>
      <c r="D194" s="280"/>
      <c r="E194" s="280"/>
      <c r="F194" s="280"/>
      <c r="G194" s="280"/>
      <c r="H194" s="280"/>
      <c r="I194" s="280"/>
      <c r="J194" s="72" t="s">
        <v>3</v>
      </c>
      <c r="K194" s="17" t="s">
        <v>4</v>
      </c>
      <c r="L194" s="106"/>
    </row>
    <row r="195" spans="1:12" ht="13.5" thickBot="1" x14ac:dyDescent="0.25">
      <c r="A195" s="10">
        <f>+A186+1</f>
        <v>18</v>
      </c>
      <c r="B195" s="73" t="s">
        <v>61</v>
      </c>
      <c r="C195" s="279" t="s">
        <v>62</v>
      </c>
      <c r="D195" s="279"/>
      <c r="E195" s="279"/>
      <c r="F195" s="279"/>
      <c r="G195" s="279"/>
      <c r="H195" s="279"/>
      <c r="I195" s="279"/>
      <c r="J195" s="11" t="s">
        <v>63</v>
      </c>
      <c r="K195" s="12">
        <v>1</v>
      </c>
      <c r="L195" s="106"/>
    </row>
    <row r="196" spans="1:12" x14ac:dyDescent="0.2">
      <c r="A196" s="3"/>
      <c r="B196" s="5"/>
      <c r="C196" s="6"/>
      <c r="D196" s="6"/>
      <c r="E196" s="5"/>
      <c r="F196" s="6"/>
      <c r="G196" s="6"/>
      <c r="H196" s="6"/>
      <c r="I196" s="6"/>
      <c r="J196" s="6"/>
      <c r="K196" s="6"/>
    </row>
    <row r="197" spans="1:12" x14ac:dyDescent="0.2">
      <c r="A197" s="3"/>
      <c r="B197" s="5"/>
      <c r="C197" s="6"/>
      <c r="D197" s="6"/>
      <c r="E197" s="5"/>
      <c r="F197" s="6"/>
      <c r="G197" s="6"/>
      <c r="H197" s="6"/>
      <c r="I197" s="6"/>
      <c r="J197" s="6"/>
      <c r="K197" s="6"/>
    </row>
    <row r="198" spans="1:12" ht="18.75" x14ac:dyDescent="0.2">
      <c r="A198" s="288" t="s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</row>
    <row r="200" spans="1:12" ht="13.5" thickBot="1" x14ac:dyDescent="0.25">
      <c r="A200" s="107" t="s">
        <v>0</v>
      </c>
      <c r="B200" s="107" t="s">
        <v>1</v>
      </c>
      <c r="C200" s="280" t="s">
        <v>2</v>
      </c>
      <c r="D200" s="280"/>
      <c r="E200" s="280"/>
      <c r="F200" s="280"/>
      <c r="G200" s="280"/>
      <c r="H200" s="280"/>
      <c r="I200" s="280"/>
      <c r="J200" s="107" t="s">
        <v>3</v>
      </c>
      <c r="K200" s="17" t="s">
        <v>4</v>
      </c>
    </row>
    <row r="201" spans="1:12" ht="13.5" thickBot="1" x14ac:dyDescent="0.25">
      <c r="A201" s="10">
        <f>1+A195</f>
        <v>19</v>
      </c>
      <c r="B201" s="108" t="s">
        <v>177</v>
      </c>
      <c r="C201" s="279" t="s">
        <v>176</v>
      </c>
      <c r="D201" s="279"/>
      <c r="E201" s="279"/>
      <c r="F201" s="279"/>
      <c r="G201" s="279"/>
      <c r="H201" s="279"/>
      <c r="I201" s="279"/>
      <c r="J201" s="11" t="s">
        <v>172</v>
      </c>
      <c r="K201" s="12">
        <f>+I204</f>
        <v>980</v>
      </c>
    </row>
    <row r="202" spans="1:12" x14ac:dyDescent="0.2">
      <c r="A202" s="57"/>
      <c r="B202" s="69"/>
      <c r="E202" s="69"/>
      <c r="F202" s="94"/>
      <c r="G202" s="93"/>
      <c r="H202" s="93"/>
      <c r="I202" s="93"/>
      <c r="J202" s="93"/>
      <c r="K202" s="93"/>
    </row>
    <row r="203" spans="1:12" ht="13.5" thickBot="1" x14ac:dyDescent="0.25">
      <c r="A203" s="57"/>
      <c r="B203" s="69"/>
      <c r="E203" s="69"/>
      <c r="F203" s="94"/>
      <c r="G203" s="109" t="s">
        <v>126</v>
      </c>
      <c r="H203" s="109" t="s">
        <v>23</v>
      </c>
      <c r="I203" s="109" t="s">
        <v>11</v>
      </c>
      <c r="J203" s="93"/>
    </row>
    <row r="204" spans="1:12" ht="13.5" thickBot="1" x14ac:dyDescent="0.25">
      <c r="A204" s="57"/>
      <c r="B204" s="69"/>
      <c r="E204" s="69"/>
      <c r="F204" s="94"/>
      <c r="G204" s="20">
        <f>H219</f>
        <v>140</v>
      </c>
      <c r="H204" s="20">
        <f>5+1+1</f>
        <v>7</v>
      </c>
      <c r="I204" s="52">
        <f>G204*H204</f>
        <v>980</v>
      </c>
      <c r="J204" s="93"/>
    </row>
    <row r="205" spans="1:12" x14ac:dyDescent="0.2">
      <c r="A205" s="57"/>
      <c r="B205" s="69"/>
      <c r="E205" s="69"/>
      <c r="F205" s="94"/>
      <c r="G205" s="121" t="s">
        <v>175</v>
      </c>
      <c r="K205" s="93"/>
    </row>
    <row r="206" spans="1:12" x14ac:dyDescent="0.2">
      <c r="A206" s="57"/>
      <c r="B206" s="69"/>
      <c r="E206" s="69"/>
      <c r="F206" s="94"/>
      <c r="G206" s="93"/>
      <c r="H206" s="93"/>
      <c r="I206" s="93"/>
      <c r="J206" s="93"/>
      <c r="K206" s="93"/>
    </row>
    <row r="207" spans="1:12" ht="13.5" thickBot="1" x14ac:dyDescent="0.25">
      <c r="A207" s="107" t="s">
        <v>0</v>
      </c>
      <c r="B207" s="107" t="s">
        <v>1</v>
      </c>
      <c r="C207" s="280" t="s">
        <v>2</v>
      </c>
      <c r="D207" s="280"/>
      <c r="E207" s="280"/>
      <c r="F207" s="280"/>
      <c r="G207" s="280"/>
      <c r="H207" s="280"/>
      <c r="I207" s="280"/>
      <c r="J207" s="107" t="s">
        <v>3</v>
      </c>
      <c r="K207" s="17" t="s">
        <v>4</v>
      </c>
    </row>
    <row r="208" spans="1:12" ht="13.5" thickBot="1" x14ac:dyDescent="0.25">
      <c r="A208" s="10">
        <f>1+A201</f>
        <v>20</v>
      </c>
      <c r="B208" s="108" t="s">
        <v>174</v>
      </c>
      <c r="C208" s="279" t="s">
        <v>173</v>
      </c>
      <c r="D208" s="279"/>
      <c r="E208" s="279"/>
      <c r="F208" s="279"/>
      <c r="G208" s="279"/>
      <c r="H208" s="279"/>
      <c r="I208" s="279"/>
      <c r="J208" s="11" t="s">
        <v>68</v>
      </c>
      <c r="K208" s="12">
        <f>+J211</f>
        <v>147</v>
      </c>
    </row>
    <row r="210" spans="1:11" ht="13.5" thickBot="1" x14ac:dyDescent="0.25">
      <c r="G210" s="109" t="s">
        <v>126</v>
      </c>
      <c r="H210" s="109" t="s">
        <v>23</v>
      </c>
      <c r="I210" s="109" t="s">
        <v>10</v>
      </c>
      <c r="J210" s="109" t="s">
        <v>11</v>
      </c>
    </row>
    <row r="211" spans="1:11" ht="13.5" thickBot="1" x14ac:dyDescent="0.25">
      <c r="G211" s="20">
        <f>+H219</f>
        <v>140</v>
      </c>
      <c r="H211" s="20">
        <f>5+1+1</f>
        <v>7</v>
      </c>
      <c r="I211" s="20">
        <v>0.15</v>
      </c>
      <c r="J211" s="122">
        <f>G211*H211*I211</f>
        <v>147</v>
      </c>
    </row>
    <row r="212" spans="1:11" x14ac:dyDescent="0.2">
      <c r="G212" s="121" t="s">
        <v>175</v>
      </c>
    </row>
    <row r="213" spans="1:11" x14ac:dyDescent="0.2">
      <c r="A213" s="57"/>
      <c r="B213" s="69"/>
      <c r="E213" s="69"/>
      <c r="F213" s="94"/>
      <c r="G213" s="93"/>
      <c r="H213" s="93"/>
      <c r="I213" s="93"/>
      <c r="J213" s="93"/>
      <c r="K213" s="93"/>
    </row>
    <row r="214" spans="1:11" ht="13.5" thickBot="1" x14ac:dyDescent="0.25">
      <c r="A214" s="72" t="s">
        <v>0</v>
      </c>
      <c r="B214" s="72" t="s">
        <v>1</v>
      </c>
      <c r="C214" s="280" t="s">
        <v>2</v>
      </c>
      <c r="D214" s="280"/>
      <c r="E214" s="280"/>
      <c r="F214" s="280"/>
      <c r="G214" s="280"/>
      <c r="H214" s="280"/>
      <c r="I214" s="280"/>
      <c r="J214" s="72" t="s">
        <v>3</v>
      </c>
      <c r="K214" s="17" t="s">
        <v>4</v>
      </c>
    </row>
    <row r="215" spans="1:11" ht="13.5" thickBot="1" x14ac:dyDescent="0.25">
      <c r="A215" s="10">
        <f>1+A208</f>
        <v>21</v>
      </c>
      <c r="B215" s="73" t="s">
        <v>64</v>
      </c>
      <c r="C215" s="279" t="s">
        <v>65</v>
      </c>
      <c r="D215" s="279"/>
      <c r="E215" s="279"/>
      <c r="F215" s="279"/>
      <c r="G215" s="279"/>
      <c r="H215" s="279"/>
      <c r="I215" s="279"/>
      <c r="J215" s="11" t="s">
        <v>59</v>
      </c>
      <c r="K215" s="12">
        <f>J220</f>
        <v>260</v>
      </c>
    </row>
    <row r="216" spans="1:11" x14ac:dyDescent="0.2">
      <c r="A216" s="53"/>
      <c r="B216" s="74"/>
      <c r="C216" s="74"/>
      <c r="D216" s="74"/>
      <c r="E216" s="74"/>
      <c r="F216" s="74"/>
      <c r="G216" s="13"/>
      <c r="H216" s="13"/>
      <c r="I216" s="1"/>
      <c r="J216" s="74"/>
      <c r="K216" s="1"/>
    </row>
    <row r="217" spans="1:11" x14ac:dyDescent="0.2">
      <c r="B217" s="303" t="s">
        <v>91</v>
      </c>
      <c r="C217" s="303"/>
      <c r="D217" s="303"/>
      <c r="E217" s="56"/>
      <c r="F217" s="75" t="s">
        <v>4</v>
      </c>
      <c r="G217" s="92" t="s">
        <v>118</v>
      </c>
      <c r="H217" s="92" t="s">
        <v>78</v>
      </c>
      <c r="I217" s="7" t="s">
        <v>5</v>
      </c>
      <c r="J217" s="65" t="s">
        <v>7</v>
      </c>
    </row>
    <row r="218" spans="1:11" x14ac:dyDescent="0.2">
      <c r="B218" s="303"/>
      <c r="C218" s="303"/>
      <c r="D218" s="303"/>
      <c r="E218" s="57" t="s">
        <v>76</v>
      </c>
      <c r="F218" s="58">
        <v>2</v>
      </c>
      <c r="G218" s="18">
        <v>0</v>
      </c>
      <c r="H218" s="18">
        <v>76.45</v>
      </c>
      <c r="I218" s="50">
        <f>+H218-G218</f>
        <v>76.45</v>
      </c>
      <c r="J218" s="20">
        <f>+F218*I218</f>
        <v>152.9</v>
      </c>
    </row>
    <row r="219" spans="1:11" ht="13.5" thickBot="1" x14ac:dyDescent="0.25">
      <c r="B219" s="303"/>
      <c r="C219" s="303"/>
      <c r="D219" s="303"/>
      <c r="E219" s="57" t="s">
        <v>77</v>
      </c>
      <c r="F219" s="69">
        <v>2</v>
      </c>
      <c r="G219" s="15">
        <v>86.45</v>
      </c>
      <c r="H219" s="15">
        <v>140</v>
      </c>
      <c r="I219" s="70">
        <f>+H219-G219</f>
        <v>53.55</v>
      </c>
      <c r="J219" s="71">
        <f>+F219*I219</f>
        <v>107.1</v>
      </c>
    </row>
    <row r="220" spans="1:11" ht="13.5" thickBot="1" x14ac:dyDescent="0.25">
      <c r="E220" s="291" t="s">
        <v>7</v>
      </c>
      <c r="F220" s="291"/>
      <c r="G220" s="291"/>
      <c r="H220" s="291"/>
      <c r="I220" s="292"/>
      <c r="J220" s="4">
        <f>SUM(J218:J219)</f>
        <v>260</v>
      </c>
      <c r="K220" s="78"/>
    </row>
    <row r="222" spans="1:11" ht="13.5" thickBot="1" x14ac:dyDescent="0.25">
      <c r="A222" s="72" t="s">
        <v>0</v>
      </c>
      <c r="B222" s="72" t="s">
        <v>1</v>
      </c>
      <c r="C222" s="280" t="s">
        <v>2</v>
      </c>
      <c r="D222" s="280"/>
      <c r="E222" s="280"/>
      <c r="F222" s="280"/>
      <c r="G222" s="280"/>
      <c r="H222" s="280"/>
      <c r="I222" s="280"/>
      <c r="J222" s="72" t="s">
        <v>3</v>
      </c>
      <c r="K222" s="17" t="s">
        <v>4</v>
      </c>
    </row>
    <row r="223" spans="1:11" ht="13.5" thickBot="1" x14ac:dyDescent="0.25">
      <c r="A223" s="10">
        <f>+A215+1</f>
        <v>22</v>
      </c>
      <c r="B223" s="73" t="s">
        <v>66</v>
      </c>
      <c r="C223" s="279" t="s">
        <v>67</v>
      </c>
      <c r="D223" s="279"/>
      <c r="E223" s="279"/>
      <c r="F223" s="279"/>
      <c r="G223" s="279"/>
      <c r="H223" s="279"/>
      <c r="I223" s="279"/>
      <c r="J223" s="11" t="s">
        <v>68</v>
      </c>
      <c r="K223" s="95">
        <f>J228</f>
        <v>97.5</v>
      </c>
    </row>
    <row r="224" spans="1:11" s="13" customFormat="1" x14ac:dyDescent="0.2">
      <c r="A224" s="53"/>
      <c r="B224" s="74"/>
      <c r="C224" s="74"/>
      <c r="D224" s="74"/>
      <c r="E224" s="74"/>
      <c r="F224" s="74"/>
      <c r="G224" s="74"/>
      <c r="H224" s="1"/>
      <c r="I224" s="1"/>
      <c r="J224" s="1"/>
      <c r="K224" s="1"/>
    </row>
    <row r="225" spans="1:11" s="13" customFormat="1" x14ac:dyDescent="0.2">
      <c r="A225" s="53"/>
      <c r="B225" s="74"/>
      <c r="C225" s="74"/>
      <c r="D225" s="74"/>
      <c r="E225" s="74"/>
      <c r="F225" s="74"/>
      <c r="G225" s="109" t="s">
        <v>126</v>
      </c>
      <c r="H225" s="109" t="s">
        <v>23</v>
      </c>
      <c r="I225" s="109" t="s">
        <v>10</v>
      </c>
      <c r="J225" s="109" t="s">
        <v>11</v>
      </c>
      <c r="K225" s="1"/>
    </row>
    <row r="226" spans="1:11" s="13" customFormat="1" x14ac:dyDescent="0.2">
      <c r="A226" s="53"/>
      <c r="B226" s="74"/>
      <c r="C226" s="74"/>
      <c r="D226" s="74"/>
      <c r="E226" s="74"/>
      <c r="F226" s="74"/>
      <c r="G226" s="20">
        <f>+H218</f>
        <v>76.45</v>
      </c>
      <c r="H226" s="20">
        <v>5</v>
      </c>
      <c r="I226" s="20">
        <v>0.15</v>
      </c>
      <c r="J226" s="20">
        <f>+G226*H226*I226</f>
        <v>57.337499999999999</v>
      </c>
      <c r="K226" s="1"/>
    </row>
    <row r="227" spans="1:11" s="13" customFormat="1" ht="13.5" thickBot="1" x14ac:dyDescent="0.25">
      <c r="A227" s="53"/>
      <c r="B227" s="74"/>
      <c r="C227" s="74"/>
      <c r="D227" s="74"/>
      <c r="E227" s="74"/>
      <c r="F227" s="74"/>
      <c r="G227" s="20">
        <f>+H219-G219</f>
        <v>53.55</v>
      </c>
      <c r="H227" s="20">
        <v>5</v>
      </c>
      <c r="I227" s="20">
        <v>0.15</v>
      </c>
      <c r="J227" s="13">
        <f>+G227*H227*I227</f>
        <v>40.162500000000001</v>
      </c>
      <c r="K227" s="1"/>
    </row>
    <row r="228" spans="1:11" s="13" customFormat="1" ht="13.5" thickBot="1" x14ac:dyDescent="0.25">
      <c r="A228" s="53"/>
      <c r="B228" s="74"/>
      <c r="C228" s="74"/>
      <c r="D228" s="74"/>
      <c r="E228" s="74"/>
      <c r="F228" s="74"/>
      <c r="G228" s="283" t="s">
        <v>179</v>
      </c>
      <c r="H228" s="283"/>
      <c r="I228" s="284"/>
      <c r="J228" s="122">
        <f>SUM(J226:J227)</f>
        <v>97.5</v>
      </c>
      <c r="K228" s="1"/>
    </row>
    <row r="229" spans="1:11" s="13" customFormat="1" x14ac:dyDescent="0.2">
      <c r="A229" s="53"/>
      <c r="B229" s="74"/>
      <c r="C229" s="74"/>
      <c r="D229" s="74"/>
      <c r="E229" s="74"/>
      <c r="F229" s="74"/>
      <c r="G229" s="74"/>
      <c r="H229" s="1"/>
      <c r="I229" s="1"/>
      <c r="J229" s="1"/>
      <c r="K229" s="1"/>
    </row>
    <row r="230" spans="1:11" s="13" customFormat="1" x14ac:dyDescent="0.2">
      <c r="A230" s="53"/>
      <c r="B230" s="74"/>
      <c r="C230" s="74"/>
      <c r="D230" s="74"/>
      <c r="E230" s="74"/>
      <c r="F230" s="74"/>
      <c r="G230" s="74"/>
      <c r="H230" s="1"/>
      <c r="I230" s="1"/>
      <c r="J230" s="1"/>
      <c r="K230" s="1"/>
    </row>
    <row r="231" spans="1:11" s="13" customFormat="1" ht="13.5" thickBot="1" x14ac:dyDescent="0.25">
      <c r="A231" s="107" t="s">
        <v>0</v>
      </c>
      <c r="B231" s="107" t="s">
        <v>1</v>
      </c>
      <c r="C231" s="280" t="s">
        <v>2</v>
      </c>
      <c r="D231" s="280"/>
      <c r="E231" s="280"/>
      <c r="F231" s="280"/>
      <c r="G231" s="280"/>
      <c r="H231" s="280"/>
      <c r="I231" s="280"/>
      <c r="J231" s="107" t="s">
        <v>3</v>
      </c>
      <c r="K231" s="17" t="s">
        <v>4</v>
      </c>
    </row>
    <row r="232" spans="1:11" s="13" customFormat="1" ht="13.5" thickBot="1" x14ac:dyDescent="0.25">
      <c r="A232" s="10">
        <f>1+A223</f>
        <v>23</v>
      </c>
      <c r="B232" s="108" t="s">
        <v>181</v>
      </c>
      <c r="C232" s="279" t="s">
        <v>180</v>
      </c>
      <c r="D232" s="279"/>
      <c r="E232" s="279"/>
      <c r="F232" s="279"/>
      <c r="G232" s="279"/>
      <c r="H232" s="279"/>
      <c r="I232" s="279"/>
      <c r="J232" s="11" t="s">
        <v>25</v>
      </c>
      <c r="K232" s="95">
        <f>K280</f>
        <v>1065.3430000000001</v>
      </c>
    </row>
    <row r="233" spans="1:11" s="13" customFormat="1" x14ac:dyDescent="0.2">
      <c r="A233" s="53"/>
      <c r="B233" s="74"/>
      <c r="C233" s="74"/>
      <c r="D233" s="74"/>
      <c r="E233" s="74"/>
      <c r="F233" s="74"/>
      <c r="G233" s="74"/>
      <c r="H233" s="1"/>
      <c r="I233" s="1"/>
      <c r="J233" s="1"/>
      <c r="K233" s="1"/>
    </row>
    <row r="234" spans="1:11" s="13" customFormat="1" x14ac:dyDescent="0.2">
      <c r="A234" s="59" t="s">
        <v>76</v>
      </c>
      <c r="B234" s="60" t="s">
        <v>69</v>
      </c>
      <c r="C234" s="74"/>
      <c r="D234" s="74"/>
      <c r="E234" s="74"/>
      <c r="F234" s="74"/>
      <c r="G234" s="74"/>
      <c r="H234" s="1"/>
      <c r="I234" s="1"/>
      <c r="J234" s="1"/>
      <c r="K234" s="1"/>
    </row>
    <row r="235" spans="1:11" ht="15.75" customHeight="1" x14ac:dyDescent="0.2">
      <c r="A235" s="286" t="s">
        <v>34</v>
      </c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</row>
    <row r="236" spans="1:11" x14ac:dyDescent="0.2">
      <c r="A236" s="281" t="s">
        <v>35</v>
      </c>
      <c r="B236" s="281"/>
      <c r="C236" s="281"/>
      <c r="D236" s="281"/>
      <c r="E236" s="281"/>
      <c r="F236" s="282" t="s">
        <v>36</v>
      </c>
      <c r="G236" s="282"/>
      <c r="H236" s="34" t="s">
        <v>37</v>
      </c>
      <c r="I236" s="282" t="s">
        <v>38</v>
      </c>
      <c r="J236" s="282"/>
      <c r="K236" s="34" t="s">
        <v>37</v>
      </c>
    </row>
    <row r="237" spans="1:11" x14ac:dyDescent="0.2">
      <c r="A237" s="35" t="s">
        <v>39</v>
      </c>
      <c r="B237" s="35" t="s">
        <v>40</v>
      </c>
      <c r="C237" s="35" t="s">
        <v>41</v>
      </c>
      <c r="D237" s="35" t="s">
        <v>42</v>
      </c>
      <c r="E237" s="35" t="s">
        <v>43</v>
      </c>
      <c r="F237" s="35" t="s">
        <v>44</v>
      </c>
      <c r="G237" s="35" t="s">
        <v>14</v>
      </c>
      <c r="H237" s="35" t="s">
        <v>36</v>
      </c>
      <c r="I237" s="35" t="s">
        <v>45</v>
      </c>
      <c r="J237" s="35" t="s">
        <v>14</v>
      </c>
      <c r="K237" s="35" t="s">
        <v>38</v>
      </c>
    </row>
    <row r="238" spans="1:11" x14ac:dyDescent="0.2">
      <c r="A238" s="18">
        <v>0</v>
      </c>
      <c r="B238" s="36">
        <f>A238</f>
        <v>0</v>
      </c>
      <c r="C238" s="37"/>
      <c r="D238" s="38">
        <v>5</v>
      </c>
      <c r="E238" s="39"/>
      <c r="F238" s="40">
        <v>0.23</v>
      </c>
      <c r="G238" s="41"/>
      <c r="H238" s="42"/>
      <c r="I238" s="40">
        <v>0.74</v>
      </c>
      <c r="J238" s="41"/>
      <c r="K238" s="42"/>
    </row>
    <row r="239" spans="1:11" x14ac:dyDescent="0.2">
      <c r="A239" s="15"/>
      <c r="B239" s="43"/>
      <c r="C239" s="44">
        <f>B240-B238</f>
        <v>10</v>
      </c>
      <c r="D239" s="45"/>
      <c r="E239" s="46">
        <f>AVERAGE(D238,D240)</f>
        <v>5</v>
      </c>
      <c r="F239" s="47"/>
      <c r="G239" s="48">
        <f>AVERAGE(F238,F240)</f>
        <v>0.115</v>
      </c>
      <c r="H239" s="48">
        <f>C239*G239</f>
        <v>1.1500000000000001</v>
      </c>
      <c r="I239" s="47"/>
      <c r="J239" s="48">
        <f>AVERAGE(I238,I240)</f>
        <v>2.0499999999999998</v>
      </c>
      <c r="K239" s="48">
        <f>+J239*C239</f>
        <v>20.5</v>
      </c>
    </row>
    <row r="240" spans="1:11" x14ac:dyDescent="0.2">
      <c r="A240" s="15">
        <v>10</v>
      </c>
      <c r="B240" s="16">
        <f>A240</f>
        <v>10</v>
      </c>
      <c r="C240" s="49"/>
      <c r="D240" s="45">
        <v>5</v>
      </c>
      <c r="E240" s="46"/>
      <c r="F240" s="47">
        <v>0</v>
      </c>
      <c r="G240" s="48"/>
      <c r="H240" s="48"/>
      <c r="I240" s="47">
        <v>3.36</v>
      </c>
      <c r="J240" s="44"/>
      <c r="K240" s="48"/>
    </row>
    <row r="241" spans="1:11" x14ac:dyDescent="0.2">
      <c r="A241" s="15"/>
      <c r="B241" s="43"/>
      <c r="C241" s="44">
        <f>B242-B240</f>
        <v>10</v>
      </c>
      <c r="D241" s="45"/>
      <c r="E241" s="46">
        <f>AVERAGE(D240,D242)</f>
        <v>5</v>
      </c>
      <c r="F241" s="47"/>
      <c r="G241" s="48">
        <f>AVERAGE(F240,F242)</f>
        <v>0</v>
      </c>
      <c r="H241" s="48">
        <f>C241*G241</f>
        <v>0</v>
      </c>
      <c r="I241" s="47"/>
      <c r="J241" s="48">
        <f>AVERAGE(I240,I242)</f>
        <v>2.4900000000000002</v>
      </c>
      <c r="K241" s="48">
        <f>+J241*C241</f>
        <v>24.900000000000002</v>
      </c>
    </row>
    <row r="242" spans="1:11" x14ac:dyDescent="0.2">
      <c r="A242" s="15">
        <v>20</v>
      </c>
      <c r="B242" s="16">
        <f>A242</f>
        <v>20</v>
      </c>
      <c r="C242" s="44"/>
      <c r="D242" s="45">
        <v>5</v>
      </c>
      <c r="E242" s="46"/>
      <c r="F242" s="47">
        <v>0</v>
      </c>
      <c r="G242" s="48"/>
      <c r="H242" s="48"/>
      <c r="I242" s="47">
        <v>1.62</v>
      </c>
      <c r="J242" s="48"/>
      <c r="K242" s="48"/>
    </row>
    <row r="243" spans="1:11" x14ac:dyDescent="0.2">
      <c r="A243" s="15"/>
      <c r="B243" s="43"/>
      <c r="C243" s="44">
        <f>B244-B242</f>
        <v>10</v>
      </c>
      <c r="D243" s="45"/>
      <c r="E243" s="46">
        <f>AVERAGE(D242,D244)</f>
        <v>5</v>
      </c>
      <c r="F243" s="47"/>
      <c r="G243" s="48">
        <f>AVERAGE(F242,F244)</f>
        <v>0</v>
      </c>
      <c r="H243" s="48">
        <f>C243*G243</f>
        <v>0</v>
      </c>
      <c r="I243" s="47"/>
      <c r="J243" s="48">
        <f>AVERAGE(I242,I244)</f>
        <v>1.1200000000000001</v>
      </c>
      <c r="K243" s="48">
        <f>+J243*C243</f>
        <v>11.200000000000001</v>
      </c>
    </row>
    <row r="244" spans="1:11" x14ac:dyDescent="0.2">
      <c r="A244" s="15">
        <v>30</v>
      </c>
      <c r="B244" s="16">
        <f>A244</f>
        <v>30</v>
      </c>
      <c r="C244" s="44"/>
      <c r="D244" s="45">
        <v>5</v>
      </c>
      <c r="E244" s="46"/>
      <c r="F244" s="47">
        <v>0</v>
      </c>
      <c r="G244" s="48"/>
      <c r="H244" s="48"/>
      <c r="I244" s="47">
        <v>0.62</v>
      </c>
      <c r="J244" s="48"/>
      <c r="K244" s="48"/>
    </row>
    <row r="245" spans="1:11" x14ac:dyDescent="0.2">
      <c r="A245" s="15"/>
      <c r="B245" s="43"/>
      <c r="C245" s="44">
        <f>B246-B244</f>
        <v>10</v>
      </c>
      <c r="D245" s="45"/>
      <c r="E245" s="46">
        <f>AVERAGE(D244,D246)</f>
        <v>5</v>
      </c>
      <c r="F245" s="47"/>
      <c r="G245" s="48">
        <f>AVERAGE(F244,F246)</f>
        <v>0</v>
      </c>
      <c r="H245" s="48">
        <f>C245*G245</f>
        <v>0</v>
      </c>
      <c r="I245" s="47"/>
      <c r="J245" s="48">
        <f>AVERAGE(I244,I246)</f>
        <v>6.22</v>
      </c>
      <c r="K245" s="48">
        <f>+J245*C245</f>
        <v>62.199999999999996</v>
      </c>
    </row>
    <row r="246" spans="1:11" x14ac:dyDescent="0.2">
      <c r="A246" s="15">
        <v>40</v>
      </c>
      <c r="B246" s="16">
        <f>A246</f>
        <v>40</v>
      </c>
      <c r="C246" s="44"/>
      <c r="D246" s="45">
        <v>5</v>
      </c>
      <c r="E246" s="46"/>
      <c r="F246" s="47">
        <v>0</v>
      </c>
      <c r="G246" s="48"/>
      <c r="H246" s="48"/>
      <c r="I246" s="47">
        <v>11.82</v>
      </c>
      <c r="J246" s="48"/>
      <c r="K246" s="48"/>
    </row>
    <row r="247" spans="1:11" x14ac:dyDescent="0.2">
      <c r="A247" s="15"/>
      <c r="B247" s="43"/>
      <c r="C247" s="44">
        <f>B248-B246</f>
        <v>10</v>
      </c>
      <c r="D247" s="45"/>
      <c r="E247" s="46">
        <f>AVERAGE(D246,D248)</f>
        <v>5</v>
      </c>
      <c r="F247" s="47"/>
      <c r="G247" s="48">
        <f>AVERAGE(F246,F248)</f>
        <v>0</v>
      </c>
      <c r="H247" s="48">
        <f>C247*G247</f>
        <v>0</v>
      </c>
      <c r="I247" s="47"/>
      <c r="J247" s="48">
        <f>AVERAGE(I246,I248)</f>
        <v>17.59</v>
      </c>
      <c r="K247" s="48">
        <f>+J247*C247</f>
        <v>175.9</v>
      </c>
    </row>
    <row r="248" spans="1:11" x14ac:dyDescent="0.2">
      <c r="A248" s="15">
        <v>50</v>
      </c>
      <c r="B248" s="16">
        <f>A248</f>
        <v>50</v>
      </c>
      <c r="C248" s="44"/>
      <c r="D248" s="45">
        <v>5</v>
      </c>
      <c r="E248" s="46"/>
      <c r="F248" s="47">
        <v>0</v>
      </c>
      <c r="G248" s="48"/>
      <c r="H248" s="48"/>
      <c r="I248" s="47">
        <v>23.36</v>
      </c>
      <c r="J248" s="48"/>
      <c r="K248" s="48"/>
    </row>
    <row r="249" spans="1:11" x14ac:dyDescent="0.2">
      <c r="A249" s="15"/>
      <c r="B249" s="43"/>
      <c r="C249" s="44">
        <f>B250-B248</f>
        <v>10</v>
      </c>
      <c r="D249" s="45"/>
      <c r="E249" s="46">
        <f>AVERAGE(D248,D250)</f>
        <v>5</v>
      </c>
      <c r="F249" s="47"/>
      <c r="G249" s="48">
        <f>AVERAGE(F248,F250)</f>
        <v>0</v>
      </c>
      <c r="H249" s="48">
        <f>C249*G249</f>
        <v>0</v>
      </c>
      <c r="I249" s="47"/>
      <c r="J249" s="48">
        <f>AVERAGE(I248,I250)</f>
        <v>22.759999999999998</v>
      </c>
      <c r="K249" s="48">
        <f>+J249*C249</f>
        <v>227.59999999999997</v>
      </c>
    </row>
    <row r="250" spans="1:11" x14ac:dyDescent="0.2">
      <c r="A250" s="15">
        <v>60</v>
      </c>
      <c r="B250" s="16">
        <f>A250</f>
        <v>60</v>
      </c>
      <c r="C250" s="44"/>
      <c r="D250" s="45">
        <v>5</v>
      </c>
      <c r="E250" s="46"/>
      <c r="F250" s="47">
        <v>0</v>
      </c>
      <c r="G250" s="48"/>
      <c r="H250" s="48"/>
      <c r="I250" s="47">
        <v>22.16</v>
      </c>
      <c r="J250" s="48"/>
      <c r="K250" s="48"/>
    </row>
    <row r="251" spans="1:11" x14ac:dyDescent="0.2">
      <c r="A251" s="15"/>
      <c r="B251" s="43"/>
      <c r="C251" s="44">
        <f>B252-B250</f>
        <v>10</v>
      </c>
      <c r="D251" s="45"/>
      <c r="E251" s="46">
        <f>AVERAGE(D250,D252)</f>
        <v>5</v>
      </c>
      <c r="F251" s="47"/>
      <c r="G251" s="48">
        <f>AVERAGE(F250,F252)</f>
        <v>0</v>
      </c>
      <c r="H251" s="48">
        <f>C251*G251</f>
        <v>0</v>
      </c>
      <c r="I251" s="47"/>
      <c r="J251" s="48">
        <f>AVERAGE(I250,I252)</f>
        <v>20.5</v>
      </c>
      <c r="K251" s="48">
        <f>+J251*C251</f>
        <v>205</v>
      </c>
    </row>
    <row r="252" spans="1:11" x14ac:dyDescent="0.2">
      <c r="A252" s="15">
        <v>70</v>
      </c>
      <c r="B252" s="16">
        <f>A252</f>
        <v>70</v>
      </c>
      <c r="C252" s="44"/>
      <c r="D252" s="45">
        <v>5</v>
      </c>
      <c r="E252" s="46"/>
      <c r="F252" s="47">
        <v>0</v>
      </c>
      <c r="G252" s="48"/>
      <c r="H252" s="48"/>
      <c r="I252" s="47">
        <v>18.84</v>
      </c>
      <c r="J252" s="48"/>
      <c r="K252" s="48"/>
    </row>
    <row r="253" spans="1:11" x14ac:dyDescent="0.2">
      <c r="A253" s="15"/>
      <c r="B253" s="43"/>
      <c r="C253" s="44">
        <f>B254-B252</f>
        <v>6.4500000000000028</v>
      </c>
      <c r="D253" s="45"/>
      <c r="E253" s="46">
        <f>AVERAGE(D252,D254)</f>
        <v>5</v>
      </c>
      <c r="F253" s="47"/>
      <c r="G253" s="48">
        <f>AVERAGE(F252,F254)</f>
        <v>0</v>
      </c>
      <c r="H253" s="48">
        <f>C253*G253</f>
        <v>0</v>
      </c>
      <c r="I253" s="47"/>
      <c r="J253" s="48">
        <f>AVERAGE(I252,I254)</f>
        <v>19.27</v>
      </c>
      <c r="K253" s="48">
        <f>+J253*C253</f>
        <v>124.29150000000006</v>
      </c>
    </row>
    <row r="254" spans="1:11" x14ac:dyDescent="0.2">
      <c r="A254" s="15">
        <v>76.45</v>
      </c>
      <c r="B254" s="16">
        <f>A254</f>
        <v>76.45</v>
      </c>
      <c r="C254" s="44"/>
      <c r="D254" s="45">
        <v>5</v>
      </c>
      <c r="E254" s="46"/>
      <c r="F254" s="47">
        <v>0</v>
      </c>
      <c r="G254" s="48"/>
      <c r="H254" s="48"/>
      <c r="I254" s="47">
        <v>19.7</v>
      </c>
      <c r="J254" s="48"/>
      <c r="K254" s="48"/>
    </row>
    <row r="255" spans="1:11" ht="15.75" customHeight="1" x14ac:dyDescent="0.2">
      <c r="A255" s="290" t="s">
        <v>70</v>
      </c>
      <c r="B255" s="290"/>
      <c r="C255" s="290" t="s">
        <v>8</v>
      </c>
      <c r="D255" s="290"/>
      <c r="E255" s="63">
        <f>AVERAGE(E238:E254)</f>
        <v>5</v>
      </c>
      <c r="F255" s="290" t="s">
        <v>71</v>
      </c>
      <c r="G255" s="290"/>
      <c r="H255" s="64">
        <f>SUM(H238:H254)</f>
        <v>1.1500000000000001</v>
      </c>
      <c r="I255" s="285" t="s">
        <v>72</v>
      </c>
      <c r="J255" s="285"/>
      <c r="K255" s="64">
        <f>SUM(K238:K254)</f>
        <v>851.5915</v>
      </c>
    </row>
    <row r="256" spans="1:11" x14ac:dyDescent="0.2">
      <c r="C256" s="75"/>
      <c r="D256" s="74"/>
      <c r="E256" s="74"/>
      <c r="F256" s="74"/>
      <c r="G256" s="74"/>
    </row>
    <row r="257" spans="1:11" x14ac:dyDescent="0.2">
      <c r="A257" s="59" t="s">
        <v>77</v>
      </c>
      <c r="B257" s="60" t="s">
        <v>69</v>
      </c>
      <c r="C257" s="61"/>
      <c r="D257" s="61"/>
      <c r="E257" s="62"/>
      <c r="F257" s="62"/>
      <c r="G257" s="62"/>
      <c r="H257" s="62"/>
      <c r="I257" s="62"/>
      <c r="J257" s="62"/>
      <c r="K257" s="62"/>
    </row>
    <row r="258" spans="1:11" ht="15.75" customHeight="1" x14ac:dyDescent="0.2">
      <c r="A258" s="286" t="s">
        <v>34</v>
      </c>
      <c r="B258" s="286"/>
      <c r="C258" s="286"/>
      <c r="D258" s="286"/>
      <c r="E258" s="286"/>
      <c r="F258" s="286"/>
      <c r="G258" s="286"/>
      <c r="H258" s="286"/>
      <c r="I258" s="286"/>
      <c r="J258" s="286"/>
      <c r="K258" s="286"/>
    </row>
    <row r="259" spans="1:11" x14ac:dyDescent="0.2">
      <c r="A259" s="281" t="s">
        <v>35</v>
      </c>
      <c r="B259" s="281"/>
      <c r="C259" s="281"/>
      <c r="D259" s="281"/>
      <c r="E259" s="281"/>
      <c r="F259" s="282" t="s">
        <v>36</v>
      </c>
      <c r="G259" s="282"/>
      <c r="H259" s="34" t="s">
        <v>37</v>
      </c>
      <c r="I259" s="282" t="s">
        <v>38</v>
      </c>
      <c r="J259" s="282"/>
      <c r="K259" s="34" t="s">
        <v>37</v>
      </c>
    </row>
    <row r="260" spans="1:11" x14ac:dyDescent="0.2">
      <c r="A260" s="35" t="s">
        <v>39</v>
      </c>
      <c r="B260" s="35" t="s">
        <v>40</v>
      </c>
      <c r="C260" s="35" t="s">
        <v>41</v>
      </c>
      <c r="D260" s="35" t="s">
        <v>42</v>
      </c>
      <c r="E260" s="35" t="s">
        <v>43</v>
      </c>
      <c r="F260" s="35" t="s">
        <v>44</v>
      </c>
      <c r="G260" s="35" t="s">
        <v>14</v>
      </c>
      <c r="H260" s="35" t="s">
        <v>36</v>
      </c>
      <c r="I260" s="35" t="s">
        <v>45</v>
      </c>
      <c r="J260" s="35" t="s">
        <v>14</v>
      </c>
      <c r="K260" s="35" t="s">
        <v>38</v>
      </c>
    </row>
    <row r="261" spans="1:11" x14ac:dyDescent="0.2">
      <c r="A261" s="18">
        <v>86.45</v>
      </c>
      <c r="B261" s="36">
        <f>A261</f>
        <v>86.45</v>
      </c>
      <c r="C261" s="37"/>
      <c r="D261" s="38">
        <v>5</v>
      </c>
      <c r="E261" s="39"/>
      <c r="F261" s="40">
        <v>0</v>
      </c>
      <c r="G261" s="41"/>
      <c r="H261" s="42"/>
      <c r="I261" s="40">
        <v>15.57</v>
      </c>
      <c r="J261" s="41"/>
      <c r="K261" s="42"/>
    </row>
    <row r="262" spans="1:11" x14ac:dyDescent="0.2">
      <c r="A262" s="15"/>
      <c r="B262" s="43"/>
      <c r="C262" s="44">
        <f>B263-B261</f>
        <v>3.5499999999999972</v>
      </c>
      <c r="D262" s="45"/>
      <c r="E262" s="46">
        <f>AVERAGE(D261,D263)</f>
        <v>5</v>
      </c>
      <c r="F262" s="47"/>
      <c r="G262" s="48">
        <f>AVERAGE(F261,F263)</f>
        <v>0</v>
      </c>
      <c r="H262" s="48">
        <f>C262*G262</f>
        <v>0</v>
      </c>
      <c r="I262" s="47"/>
      <c r="J262" s="48">
        <f>AVERAGE(I261,I263)</f>
        <v>13.93</v>
      </c>
      <c r="K262" s="48">
        <f>+J262*C262</f>
        <v>49.45149999999996</v>
      </c>
    </row>
    <row r="263" spans="1:11" x14ac:dyDescent="0.2">
      <c r="A263" s="15">
        <v>90</v>
      </c>
      <c r="B263" s="16">
        <f>A263</f>
        <v>90</v>
      </c>
      <c r="C263" s="49"/>
      <c r="D263" s="45">
        <v>5</v>
      </c>
      <c r="E263" s="46"/>
      <c r="F263" s="47">
        <v>0</v>
      </c>
      <c r="G263" s="48"/>
      <c r="H263" s="48"/>
      <c r="I263" s="47">
        <v>12.29</v>
      </c>
      <c r="J263" s="44"/>
      <c r="K263" s="48"/>
    </row>
    <row r="264" spans="1:11" x14ac:dyDescent="0.2">
      <c r="A264" s="15"/>
      <c r="B264" s="43"/>
      <c r="C264" s="44">
        <f>B265-B263</f>
        <v>10</v>
      </c>
      <c r="D264" s="45"/>
      <c r="E264" s="46">
        <f>AVERAGE(D263,D265)</f>
        <v>5</v>
      </c>
      <c r="F264" s="47"/>
      <c r="G264" s="48">
        <f>AVERAGE(F263,F265)</f>
        <v>0</v>
      </c>
      <c r="H264" s="48">
        <f>C264*G264</f>
        <v>0</v>
      </c>
      <c r="I264" s="47"/>
      <c r="J264" s="48">
        <f>AVERAGE(I263,I265)</f>
        <v>9.16</v>
      </c>
      <c r="K264" s="48">
        <f>+J264*C264</f>
        <v>91.6</v>
      </c>
    </row>
    <row r="265" spans="1:11" x14ac:dyDescent="0.2">
      <c r="A265" s="15">
        <v>100</v>
      </c>
      <c r="B265" s="16">
        <f>A265</f>
        <v>100</v>
      </c>
      <c r="C265" s="44"/>
      <c r="D265" s="45">
        <v>5</v>
      </c>
      <c r="E265" s="46"/>
      <c r="F265" s="47">
        <v>0</v>
      </c>
      <c r="G265" s="48"/>
      <c r="H265" s="48"/>
      <c r="I265" s="47">
        <v>6.03</v>
      </c>
      <c r="J265" s="48"/>
      <c r="K265" s="48"/>
    </row>
    <row r="266" spans="1:11" x14ac:dyDescent="0.2">
      <c r="A266" s="15"/>
      <c r="B266" s="43"/>
      <c r="C266" s="44">
        <f>B267-B265</f>
        <v>10</v>
      </c>
      <c r="D266" s="45"/>
      <c r="E266" s="46">
        <f>AVERAGE(D265,D267)</f>
        <v>5</v>
      </c>
      <c r="F266" s="47"/>
      <c r="G266" s="48">
        <f>AVERAGE(F265,F267)</f>
        <v>0</v>
      </c>
      <c r="H266" s="48">
        <f>C266*G266</f>
        <v>0</v>
      </c>
      <c r="I266" s="47"/>
      <c r="J266" s="48">
        <f>AVERAGE(I265,I267)</f>
        <v>4.4850000000000003</v>
      </c>
      <c r="K266" s="48">
        <f>+J266*C266</f>
        <v>44.85</v>
      </c>
    </row>
    <row r="267" spans="1:11" x14ac:dyDescent="0.2">
      <c r="A267" s="15">
        <v>110</v>
      </c>
      <c r="B267" s="16">
        <f>A267</f>
        <v>110</v>
      </c>
      <c r="C267" s="44"/>
      <c r="D267" s="45">
        <v>5</v>
      </c>
      <c r="E267" s="46"/>
      <c r="F267" s="47">
        <v>0</v>
      </c>
      <c r="G267" s="48"/>
      <c r="H267" s="48"/>
      <c r="I267" s="47">
        <v>2.94</v>
      </c>
      <c r="J267" s="48"/>
      <c r="K267" s="48"/>
    </row>
    <row r="268" spans="1:11" x14ac:dyDescent="0.2">
      <c r="A268" s="15"/>
      <c r="B268" s="43"/>
      <c r="C268" s="44">
        <f>B269-B267</f>
        <v>10</v>
      </c>
      <c r="D268" s="45"/>
      <c r="E268" s="46">
        <f>AVERAGE(D267,D269)</f>
        <v>5</v>
      </c>
      <c r="F268" s="47"/>
      <c r="G268" s="48">
        <f>AVERAGE(F267,F269)</f>
        <v>0.06</v>
      </c>
      <c r="H268" s="48">
        <f>C268*G268</f>
        <v>0.6</v>
      </c>
      <c r="I268" s="47"/>
      <c r="J268" s="48">
        <f>AVERAGE(I267,I269)</f>
        <v>1.8599999999999999</v>
      </c>
      <c r="K268" s="48">
        <f>+J268*C268</f>
        <v>18.599999999999998</v>
      </c>
    </row>
    <row r="269" spans="1:11" x14ac:dyDescent="0.2">
      <c r="A269" s="15">
        <v>120</v>
      </c>
      <c r="B269" s="16">
        <f>A269</f>
        <v>120</v>
      </c>
      <c r="C269" s="44"/>
      <c r="D269" s="45">
        <v>5</v>
      </c>
      <c r="E269" s="46"/>
      <c r="F269" s="47">
        <v>0.12</v>
      </c>
      <c r="G269" s="48"/>
      <c r="H269" s="48"/>
      <c r="I269" s="47">
        <v>0.78</v>
      </c>
      <c r="J269" s="48"/>
      <c r="K269" s="48"/>
    </row>
    <row r="270" spans="1:11" x14ac:dyDescent="0.2">
      <c r="A270" s="15"/>
      <c r="B270" s="43"/>
      <c r="C270" s="44">
        <f>B271-B269</f>
        <v>10</v>
      </c>
      <c r="D270" s="45"/>
      <c r="E270" s="46">
        <f>AVERAGE(D269,D271)</f>
        <v>5</v>
      </c>
      <c r="F270" s="47"/>
      <c r="G270" s="48">
        <f>AVERAGE(F269,F271)</f>
        <v>0.11499999999999999</v>
      </c>
      <c r="H270" s="48">
        <f>C270*G270</f>
        <v>1.1499999999999999</v>
      </c>
      <c r="I270" s="47"/>
      <c r="J270" s="48">
        <f>AVERAGE(I269,I271)</f>
        <v>0.67999999999999994</v>
      </c>
      <c r="K270" s="48">
        <f>+J270*C270</f>
        <v>6.7999999999999989</v>
      </c>
    </row>
    <row r="271" spans="1:11" x14ac:dyDescent="0.2">
      <c r="A271" s="15">
        <v>130</v>
      </c>
      <c r="B271" s="16">
        <f>A271</f>
        <v>130</v>
      </c>
      <c r="C271" s="44"/>
      <c r="D271" s="45">
        <v>5</v>
      </c>
      <c r="E271" s="46"/>
      <c r="F271" s="47">
        <v>0.11</v>
      </c>
      <c r="G271" s="48"/>
      <c r="H271" s="48"/>
      <c r="I271" s="47">
        <v>0.57999999999999996</v>
      </c>
      <c r="J271" s="48"/>
      <c r="K271" s="48"/>
    </row>
    <row r="272" spans="1:11" x14ac:dyDescent="0.2">
      <c r="A272" s="15"/>
      <c r="B272" s="43"/>
      <c r="C272" s="44">
        <f>B273-B271</f>
        <v>10</v>
      </c>
      <c r="D272" s="45"/>
      <c r="E272" s="46">
        <f>AVERAGE(D271,D273)</f>
        <v>5</v>
      </c>
      <c r="F272" s="47"/>
      <c r="G272" s="48">
        <f>AVERAGE(F271,F273)</f>
        <v>6.5000000000000002E-2</v>
      </c>
      <c r="H272" s="48">
        <f>C272*G272</f>
        <v>0.65</v>
      </c>
      <c r="I272" s="47"/>
      <c r="J272" s="48">
        <f>AVERAGE(I271,I273)</f>
        <v>0.6</v>
      </c>
      <c r="K272" s="48">
        <f>+J272*C272</f>
        <v>6</v>
      </c>
    </row>
    <row r="273" spans="1:13" x14ac:dyDescent="0.2">
      <c r="A273" s="15">
        <v>140</v>
      </c>
      <c r="B273" s="16">
        <f>A273</f>
        <v>140</v>
      </c>
      <c r="C273" s="44"/>
      <c r="D273" s="45">
        <v>5</v>
      </c>
      <c r="E273" s="46"/>
      <c r="F273" s="47">
        <v>0.02</v>
      </c>
      <c r="G273" s="48"/>
      <c r="H273" s="48"/>
      <c r="I273" s="47">
        <v>0.62</v>
      </c>
      <c r="J273" s="48"/>
      <c r="K273" s="48"/>
    </row>
    <row r="274" spans="1:13" ht="15.75" customHeight="1" x14ac:dyDescent="0.2">
      <c r="A274" s="290" t="s">
        <v>75</v>
      </c>
      <c r="B274" s="290"/>
      <c r="C274" s="290" t="s">
        <v>8</v>
      </c>
      <c r="D274" s="290"/>
      <c r="E274" s="63">
        <f>AVERAGE(E261:E273)</f>
        <v>5</v>
      </c>
      <c r="F274" s="290" t="s">
        <v>71</v>
      </c>
      <c r="G274" s="290"/>
      <c r="H274" s="64">
        <f>SUM(H261:H273)</f>
        <v>2.4</v>
      </c>
      <c r="I274" s="285" t="s">
        <v>72</v>
      </c>
      <c r="J274" s="285"/>
      <c r="K274" s="64">
        <f>SUM(K261:K273)</f>
        <v>217.30149999999995</v>
      </c>
    </row>
    <row r="275" spans="1:13" ht="13.5" thickBot="1" x14ac:dyDescent="0.25">
      <c r="C275" s="75"/>
      <c r="D275" s="74"/>
      <c r="E275" s="74"/>
      <c r="F275" s="74"/>
      <c r="G275" s="74"/>
    </row>
    <row r="276" spans="1:13" ht="13.5" thickBot="1" x14ac:dyDescent="0.25">
      <c r="C276" s="75"/>
      <c r="D276" s="74"/>
      <c r="E276" s="74"/>
      <c r="F276" s="283" t="s">
        <v>73</v>
      </c>
      <c r="G276" s="283"/>
      <c r="H276" s="97">
        <f>+H255+H274</f>
        <v>3.55</v>
      </c>
      <c r="I276" s="283" t="s">
        <v>119</v>
      </c>
      <c r="J276" s="283"/>
      <c r="K276" s="97">
        <f>+K255+K274</f>
        <v>1068.893</v>
      </c>
    </row>
    <row r="277" spans="1:13" ht="13.5" thickBot="1" x14ac:dyDescent="0.25">
      <c r="C277" s="75"/>
      <c r="D277" s="74"/>
      <c r="E277" s="74"/>
      <c r="F277" s="74"/>
      <c r="G277" s="74"/>
    </row>
    <row r="278" spans="1:13" ht="15" customHeight="1" thickBot="1" x14ac:dyDescent="0.25">
      <c r="C278" s="111"/>
      <c r="D278" s="74"/>
      <c r="E278" s="74"/>
      <c r="F278" s="283" t="s">
        <v>178</v>
      </c>
      <c r="G278" s="283"/>
      <c r="H278" s="283"/>
      <c r="I278" s="283"/>
      <c r="J278" s="311"/>
      <c r="K278" s="97">
        <f>+K276-H276</f>
        <v>1065.3430000000001</v>
      </c>
    </row>
    <row r="279" spans="1:13" ht="13.5" thickBot="1" x14ac:dyDescent="0.25">
      <c r="C279" s="111"/>
      <c r="D279" s="74"/>
      <c r="E279" s="74"/>
      <c r="F279" s="74"/>
      <c r="G279" s="74"/>
    </row>
    <row r="280" spans="1:13" ht="13.5" thickBot="1" x14ac:dyDescent="0.25">
      <c r="C280" s="92"/>
      <c r="D280" s="74"/>
      <c r="E280" s="74"/>
      <c r="F280" s="74"/>
      <c r="G280" s="74"/>
      <c r="I280" s="310" t="s">
        <v>74</v>
      </c>
      <c r="J280" s="310"/>
      <c r="K280" s="97">
        <f>+K278</f>
        <v>1065.3430000000001</v>
      </c>
    </row>
    <row r="281" spans="1:13" x14ac:dyDescent="0.2">
      <c r="C281" s="92"/>
      <c r="D281" s="74"/>
      <c r="E281" s="74"/>
      <c r="F281" s="74"/>
      <c r="G281" s="74"/>
    </row>
    <row r="282" spans="1:13" ht="13.5" thickBot="1" x14ac:dyDescent="0.25">
      <c r="A282" s="72" t="s">
        <v>0</v>
      </c>
      <c r="B282" s="72" t="s">
        <v>1</v>
      </c>
      <c r="C282" s="280" t="s">
        <v>2</v>
      </c>
      <c r="D282" s="280"/>
      <c r="E282" s="280"/>
      <c r="F282" s="280"/>
      <c r="G282" s="280"/>
      <c r="H282" s="280"/>
      <c r="I282" s="280"/>
      <c r="J282" s="72" t="s">
        <v>3</v>
      </c>
      <c r="K282" s="17" t="s">
        <v>4</v>
      </c>
      <c r="L282" s="104"/>
    </row>
    <row r="283" spans="1:13" ht="13.5" thickBot="1" x14ac:dyDescent="0.25">
      <c r="A283" s="10">
        <f>1+A232</f>
        <v>24</v>
      </c>
      <c r="B283" s="73" t="s">
        <v>182</v>
      </c>
      <c r="C283" s="279" t="s">
        <v>183</v>
      </c>
      <c r="D283" s="279"/>
      <c r="E283" s="279"/>
      <c r="F283" s="279"/>
      <c r="G283" s="279"/>
      <c r="H283" s="279"/>
      <c r="I283" s="279"/>
      <c r="J283" s="11" t="s">
        <v>172</v>
      </c>
      <c r="K283" s="95">
        <f>J288</f>
        <v>650</v>
      </c>
      <c r="L283" s="104"/>
    </row>
    <row r="284" spans="1:13" x14ac:dyDescent="0.2">
      <c r="C284" s="96"/>
      <c r="D284" s="74"/>
      <c r="E284" s="74"/>
      <c r="F284" s="74"/>
      <c r="G284" s="74"/>
      <c r="L284" s="104"/>
    </row>
    <row r="285" spans="1:13" ht="15" customHeight="1" x14ac:dyDescent="0.2">
      <c r="C285" s="96"/>
      <c r="D285" s="74"/>
      <c r="E285" s="54"/>
      <c r="F285" s="54"/>
      <c r="G285" s="54"/>
      <c r="H285" s="109" t="s">
        <v>126</v>
      </c>
      <c r="I285" s="109" t="s">
        <v>23</v>
      </c>
      <c r="J285" s="109" t="s">
        <v>24</v>
      </c>
      <c r="K285" s="54"/>
      <c r="L285" s="54"/>
    </row>
    <row r="286" spans="1:13" ht="15" customHeight="1" x14ac:dyDescent="0.2">
      <c r="C286" s="96"/>
      <c r="D286" s="74"/>
      <c r="E286" s="54"/>
      <c r="F286" s="54"/>
      <c r="G286" s="54"/>
      <c r="H286" s="20">
        <f>+G226</f>
        <v>76.45</v>
      </c>
      <c r="I286" s="20">
        <v>5</v>
      </c>
      <c r="J286" s="20">
        <f>+H286*I286</f>
        <v>382.25</v>
      </c>
      <c r="K286" s="54"/>
      <c r="L286" s="54"/>
    </row>
    <row r="287" spans="1:13" ht="15" customHeight="1" thickBot="1" x14ac:dyDescent="0.25">
      <c r="C287" s="96"/>
      <c r="D287" s="74"/>
      <c r="E287" s="54"/>
      <c r="F287" s="54"/>
      <c r="G287" s="54"/>
      <c r="H287" s="20">
        <f>+G227</f>
        <v>53.55</v>
      </c>
      <c r="I287" s="20">
        <v>5</v>
      </c>
      <c r="J287" s="123">
        <f>+H287*I287</f>
        <v>267.75</v>
      </c>
      <c r="K287" s="54"/>
      <c r="L287" s="54"/>
    </row>
    <row r="288" spans="1:13" ht="15" customHeight="1" thickBot="1" x14ac:dyDescent="0.25">
      <c r="C288" s="96"/>
      <c r="D288" s="74"/>
      <c r="E288" s="54"/>
      <c r="F288" s="54"/>
      <c r="G288" s="54"/>
      <c r="H288" s="301" t="s">
        <v>179</v>
      </c>
      <c r="I288" s="302"/>
      <c r="J288" s="52">
        <f>SUM(J286:J287)</f>
        <v>650</v>
      </c>
      <c r="L288" s="54"/>
      <c r="M288" s="54"/>
    </row>
    <row r="289" spans="1:13" ht="15" customHeight="1" x14ac:dyDescent="0.2">
      <c r="C289" s="96"/>
      <c r="D289" s="7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1:13" ht="13.5" thickBot="1" x14ac:dyDescent="0.25">
      <c r="A290" s="72" t="s">
        <v>0</v>
      </c>
      <c r="B290" s="72" t="s">
        <v>1</v>
      </c>
      <c r="C290" s="280" t="s">
        <v>2</v>
      </c>
      <c r="D290" s="280"/>
      <c r="E290" s="280"/>
      <c r="F290" s="280"/>
      <c r="G290" s="280"/>
      <c r="H290" s="280"/>
      <c r="I290" s="280"/>
      <c r="J290" s="72" t="s">
        <v>3</v>
      </c>
      <c r="K290" s="17" t="s">
        <v>4</v>
      </c>
    </row>
    <row r="291" spans="1:13" ht="13.5" thickBot="1" x14ac:dyDescent="0.25">
      <c r="A291" s="10">
        <f>+A283+1</f>
        <v>25</v>
      </c>
      <c r="B291" s="73" t="s">
        <v>120</v>
      </c>
      <c r="C291" s="279" t="s">
        <v>184</v>
      </c>
      <c r="D291" s="279"/>
      <c r="E291" s="279"/>
      <c r="F291" s="279"/>
      <c r="G291" s="279"/>
      <c r="H291" s="279"/>
      <c r="I291" s="279"/>
      <c r="J291" s="11" t="s">
        <v>25</v>
      </c>
      <c r="K291" s="12">
        <f>J296</f>
        <v>97.5</v>
      </c>
      <c r="L291" s="104"/>
    </row>
    <row r="292" spans="1:13" x14ac:dyDescent="0.2">
      <c r="A292" s="3"/>
      <c r="B292" s="5"/>
      <c r="C292" s="6"/>
      <c r="D292" s="6"/>
      <c r="E292" s="5"/>
      <c r="F292" s="6"/>
      <c r="G292" s="6"/>
      <c r="H292" s="6"/>
      <c r="I292" s="6"/>
      <c r="J292" s="6"/>
      <c r="K292" s="6"/>
      <c r="L292" s="104"/>
    </row>
    <row r="293" spans="1:13" ht="15" customHeight="1" x14ac:dyDescent="0.2">
      <c r="A293" s="3"/>
      <c r="B293" s="5"/>
      <c r="C293" s="6"/>
      <c r="D293" s="6"/>
      <c r="E293" s="5"/>
      <c r="F293" s="6"/>
      <c r="G293" s="109" t="s">
        <v>126</v>
      </c>
      <c r="H293" s="109" t="s">
        <v>23</v>
      </c>
      <c r="I293" s="109" t="s">
        <v>10</v>
      </c>
      <c r="J293" s="109" t="s">
        <v>11</v>
      </c>
      <c r="K293" s="81"/>
      <c r="L293" s="81"/>
    </row>
    <row r="294" spans="1:13" ht="15" customHeight="1" x14ac:dyDescent="0.2">
      <c r="A294" s="3"/>
      <c r="B294" s="5"/>
      <c r="C294" s="6"/>
      <c r="D294" s="6"/>
      <c r="E294" s="5"/>
      <c r="F294" s="6"/>
      <c r="G294" s="20">
        <f>+H286</f>
        <v>76.45</v>
      </c>
      <c r="H294" s="20">
        <v>5</v>
      </c>
      <c r="I294" s="20">
        <v>0.15</v>
      </c>
      <c r="J294" s="20">
        <f>+G294*H294*I294</f>
        <v>57.337499999999999</v>
      </c>
      <c r="K294" s="81"/>
      <c r="L294" s="81"/>
    </row>
    <row r="295" spans="1:13" ht="15" customHeight="1" thickBot="1" x14ac:dyDescent="0.25">
      <c r="A295" s="3"/>
      <c r="B295" s="5"/>
      <c r="C295" s="6"/>
      <c r="D295" s="6"/>
      <c r="E295" s="5"/>
      <c r="F295" s="6"/>
      <c r="G295" s="20">
        <f>+H287</f>
        <v>53.55</v>
      </c>
      <c r="H295" s="20">
        <v>5</v>
      </c>
      <c r="I295" s="20">
        <v>0.15</v>
      </c>
      <c r="J295" s="13">
        <f>+G295*H295*I295</f>
        <v>40.162500000000001</v>
      </c>
      <c r="K295" s="81"/>
      <c r="L295" s="81"/>
    </row>
    <row r="296" spans="1:13" ht="15" customHeight="1" thickBot="1" x14ac:dyDescent="0.25">
      <c r="A296" s="3"/>
      <c r="B296" s="5"/>
      <c r="C296" s="6"/>
      <c r="D296" s="6"/>
      <c r="E296" s="5"/>
      <c r="F296" s="6"/>
      <c r="G296" s="283" t="s">
        <v>179</v>
      </c>
      <c r="H296" s="283"/>
      <c r="I296" s="284"/>
      <c r="J296" s="122">
        <f>SUM(J294:J295)</f>
        <v>97.5</v>
      </c>
      <c r="K296" s="81"/>
      <c r="L296" s="81"/>
    </row>
    <row r="297" spans="1:13" ht="15" customHeight="1" x14ac:dyDescent="0.2">
      <c r="A297" s="3"/>
      <c r="B297" s="5"/>
      <c r="C297" s="6"/>
      <c r="D297" s="6"/>
      <c r="E297" s="5"/>
      <c r="F297" s="6"/>
      <c r="G297" s="81"/>
      <c r="H297" s="81"/>
      <c r="I297" s="81"/>
      <c r="J297" s="81"/>
      <c r="K297" s="81"/>
      <c r="L297" s="81"/>
    </row>
    <row r="298" spans="1:13" ht="13.5" thickBot="1" x14ac:dyDescent="0.25">
      <c r="A298" s="72" t="s">
        <v>0</v>
      </c>
      <c r="B298" s="72" t="s">
        <v>1</v>
      </c>
      <c r="C298" s="280" t="s">
        <v>2</v>
      </c>
      <c r="D298" s="280"/>
      <c r="E298" s="280"/>
      <c r="F298" s="280"/>
      <c r="G298" s="280"/>
      <c r="H298" s="280"/>
      <c r="I298" s="280"/>
      <c r="J298" s="72" t="s">
        <v>3</v>
      </c>
      <c r="K298" s="17" t="s">
        <v>4</v>
      </c>
      <c r="L298" s="106"/>
    </row>
    <row r="299" spans="1:13" ht="13.5" thickBot="1" x14ac:dyDescent="0.25">
      <c r="A299" s="10">
        <f>1+A291</f>
        <v>26</v>
      </c>
      <c r="B299" s="73" t="s">
        <v>114</v>
      </c>
      <c r="C299" s="279" t="s">
        <v>115</v>
      </c>
      <c r="D299" s="279"/>
      <c r="E299" s="279"/>
      <c r="F299" s="279"/>
      <c r="G299" s="279"/>
      <c r="H299" s="279"/>
      <c r="I299" s="279"/>
      <c r="J299" s="11" t="s">
        <v>63</v>
      </c>
      <c r="K299" s="12">
        <v>2</v>
      </c>
      <c r="L299" s="106"/>
    </row>
    <row r="300" spans="1:13" x14ac:dyDescent="0.2">
      <c r="A300" s="3"/>
      <c r="B300" s="5"/>
      <c r="C300" s="6"/>
      <c r="D300" s="6"/>
      <c r="E300" s="5"/>
      <c r="F300" s="6"/>
      <c r="G300" s="6"/>
      <c r="H300" s="6"/>
      <c r="I300" s="6"/>
      <c r="J300" s="6"/>
      <c r="K300" s="6"/>
    </row>
    <row r="301" spans="1:13" x14ac:dyDescent="0.2">
      <c r="A301" s="3"/>
      <c r="B301" s="5"/>
      <c r="C301" s="6"/>
      <c r="D301" s="6"/>
      <c r="E301" s="5"/>
      <c r="F301" s="6"/>
      <c r="G301" s="6"/>
      <c r="H301" s="6"/>
      <c r="I301" s="6"/>
      <c r="J301" s="6"/>
      <c r="K301" s="6"/>
    </row>
    <row r="302" spans="1:13" ht="18.75" x14ac:dyDescent="0.2">
      <c r="A302" s="289" t="s">
        <v>195</v>
      </c>
      <c r="B302" s="289"/>
      <c r="C302" s="289"/>
      <c r="D302" s="289"/>
      <c r="E302" s="289"/>
      <c r="F302" s="289"/>
      <c r="G302" s="289"/>
      <c r="H302" s="289"/>
      <c r="I302" s="289"/>
      <c r="J302" s="289"/>
      <c r="K302" s="289"/>
    </row>
    <row r="304" spans="1:13" ht="13.5" thickBot="1" x14ac:dyDescent="0.25">
      <c r="A304" s="99" t="s">
        <v>0</v>
      </c>
      <c r="B304" s="99" t="s">
        <v>1</v>
      </c>
      <c r="C304" s="280" t="s">
        <v>2</v>
      </c>
      <c r="D304" s="280"/>
      <c r="E304" s="280"/>
      <c r="F304" s="280"/>
      <c r="G304" s="280"/>
      <c r="H304" s="280"/>
      <c r="I304" s="280"/>
      <c r="J304" s="99" t="s">
        <v>3</v>
      </c>
      <c r="K304" s="17" t="s">
        <v>4</v>
      </c>
    </row>
    <row r="305" spans="1:11" ht="13.5" thickBot="1" x14ac:dyDescent="0.25">
      <c r="A305" s="10">
        <f>1+A299</f>
        <v>27</v>
      </c>
      <c r="B305" s="101" t="s">
        <v>30</v>
      </c>
      <c r="C305" s="279" t="s">
        <v>31</v>
      </c>
      <c r="D305" s="279"/>
      <c r="E305" s="279"/>
      <c r="F305" s="279"/>
      <c r="G305" s="279"/>
      <c r="H305" s="279"/>
      <c r="I305" s="279"/>
      <c r="J305" s="11" t="s">
        <v>32</v>
      </c>
      <c r="K305" s="12">
        <f>J308</f>
        <v>93.1</v>
      </c>
    </row>
    <row r="306" spans="1:11" x14ac:dyDescent="0.2">
      <c r="A306" s="3"/>
      <c r="B306" s="5"/>
      <c r="C306" s="6"/>
      <c r="D306" s="6"/>
      <c r="E306" s="5"/>
      <c r="F306" s="6"/>
      <c r="G306" s="6"/>
      <c r="H306" s="6"/>
      <c r="I306" s="6"/>
      <c r="J306" s="6"/>
      <c r="K306" s="6"/>
    </row>
    <row r="307" spans="1:11" ht="13.5" thickBot="1" x14ac:dyDescent="0.25">
      <c r="A307" s="3"/>
      <c r="B307" s="5"/>
      <c r="C307" s="6"/>
      <c r="D307" s="6"/>
      <c r="E307" s="6"/>
      <c r="F307" s="6"/>
      <c r="G307" s="102" t="s">
        <v>126</v>
      </c>
      <c r="H307" s="102" t="s">
        <v>128</v>
      </c>
      <c r="I307" s="102" t="s">
        <v>129</v>
      </c>
      <c r="J307" s="102" t="s">
        <v>11</v>
      </c>
      <c r="K307" s="6"/>
    </row>
    <row r="308" spans="1:11" ht="13.5" thickBot="1" x14ac:dyDescent="0.25">
      <c r="A308" s="3"/>
      <c r="B308" s="5"/>
      <c r="C308" s="6"/>
      <c r="D308" s="6"/>
      <c r="E308" s="6"/>
      <c r="F308" s="6"/>
      <c r="G308" s="103">
        <v>45</v>
      </c>
      <c r="H308" s="103">
        <v>1.3</v>
      </c>
      <c r="I308" s="103">
        <v>1.8</v>
      </c>
      <c r="J308" s="4">
        <f>(G308*2)+H308+I308</f>
        <v>93.1</v>
      </c>
      <c r="K308" s="6"/>
    </row>
    <row r="309" spans="1:11" x14ac:dyDescent="0.2">
      <c r="A309" s="3"/>
      <c r="B309" s="5"/>
      <c r="C309" s="6"/>
      <c r="D309" s="6"/>
      <c r="E309" s="5"/>
      <c r="F309" s="6"/>
      <c r="G309" s="6"/>
      <c r="H309" s="6"/>
      <c r="I309" s="6"/>
      <c r="J309" s="6"/>
      <c r="K309" s="6"/>
    </row>
    <row r="310" spans="1:11" ht="13.5" thickBot="1" x14ac:dyDescent="0.25">
      <c r="A310" s="99" t="s">
        <v>0</v>
      </c>
      <c r="B310" s="99" t="s">
        <v>1</v>
      </c>
      <c r="C310" s="280" t="s">
        <v>2</v>
      </c>
      <c r="D310" s="280"/>
      <c r="E310" s="280"/>
      <c r="F310" s="280"/>
      <c r="G310" s="280"/>
      <c r="H310" s="280"/>
      <c r="I310" s="280"/>
      <c r="J310" s="99" t="s">
        <v>3</v>
      </c>
      <c r="K310" s="17" t="s">
        <v>4</v>
      </c>
    </row>
    <row r="311" spans="1:11" ht="13.5" thickBot="1" x14ac:dyDescent="0.25">
      <c r="A311" s="10">
        <f>1+A305</f>
        <v>28</v>
      </c>
      <c r="B311" s="101" t="s">
        <v>196</v>
      </c>
      <c r="C311" s="279" t="s">
        <v>185</v>
      </c>
      <c r="D311" s="279"/>
      <c r="E311" s="279"/>
      <c r="F311" s="279"/>
      <c r="G311" s="279"/>
      <c r="H311" s="279"/>
      <c r="I311" s="279"/>
      <c r="J311" s="11" t="s">
        <v>6</v>
      </c>
      <c r="K311" s="12">
        <f>J334</f>
        <v>77.274999999999977</v>
      </c>
    </row>
    <row r="312" spans="1:11" x14ac:dyDescent="0.2">
      <c r="A312" s="3"/>
      <c r="B312" s="5"/>
      <c r="C312" s="6"/>
      <c r="D312" s="6"/>
      <c r="E312" s="5"/>
      <c r="F312" s="6"/>
      <c r="G312" s="6"/>
      <c r="H312" s="6"/>
      <c r="I312" s="6"/>
      <c r="J312" s="6"/>
      <c r="K312" s="6"/>
    </row>
    <row r="313" spans="1:11" x14ac:dyDescent="0.2">
      <c r="A313" s="3"/>
      <c r="B313" s="5"/>
      <c r="C313" s="6"/>
      <c r="D313" s="6"/>
      <c r="E313" s="308" t="s">
        <v>136</v>
      </c>
      <c r="F313" s="308"/>
      <c r="G313" s="308"/>
      <c r="H313" s="308"/>
      <c r="I313" s="308"/>
      <c r="J313" s="308"/>
      <c r="K313" s="6"/>
    </row>
    <row r="314" spans="1:11" x14ac:dyDescent="0.2">
      <c r="A314" s="3"/>
      <c r="B314" s="5"/>
      <c r="C314" s="6"/>
      <c r="D314" s="6"/>
      <c r="E314" s="35" t="s">
        <v>39</v>
      </c>
      <c r="F314" s="35" t="s">
        <v>5</v>
      </c>
      <c r="G314" s="35" t="s">
        <v>41</v>
      </c>
      <c r="H314" s="35" t="s">
        <v>44</v>
      </c>
      <c r="I314" s="35" t="s">
        <v>14</v>
      </c>
      <c r="J314" s="35" t="s">
        <v>11</v>
      </c>
      <c r="K314" s="6"/>
    </row>
    <row r="315" spans="1:11" x14ac:dyDescent="0.2">
      <c r="A315" s="3"/>
      <c r="B315" s="5"/>
      <c r="C315" s="6"/>
      <c r="D315" s="6"/>
      <c r="E315" s="79">
        <v>0</v>
      </c>
      <c r="F315" s="36">
        <f>E315</f>
        <v>0</v>
      </c>
      <c r="G315" s="37"/>
      <c r="H315" s="40">
        <v>1.4</v>
      </c>
      <c r="I315" s="41"/>
      <c r="J315" s="42"/>
      <c r="K315" s="6"/>
    </row>
    <row r="316" spans="1:11" x14ac:dyDescent="0.2">
      <c r="A316" s="3"/>
      <c r="B316" s="5"/>
      <c r="C316" s="6"/>
      <c r="D316" s="6"/>
      <c r="E316" s="80"/>
      <c r="F316" s="43"/>
      <c r="G316" s="44">
        <f>F317-F315</f>
        <v>5</v>
      </c>
      <c r="H316" s="47"/>
      <c r="I316" s="48">
        <f>AVERAGE(H315,H317)</f>
        <v>1.38</v>
      </c>
      <c r="J316" s="48">
        <f>+G316*I316</f>
        <v>6.8999999999999995</v>
      </c>
      <c r="K316" s="6"/>
    </row>
    <row r="317" spans="1:11" x14ac:dyDescent="0.2">
      <c r="A317" s="3"/>
      <c r="B317" s="5"/>
      <c r="C317" s="6"/>
      <c r="D317" s="6"/>
      <c r="E317" s="80">
        <v>5</v>
      </c>
      <c r="F317" s="16">
        <f>E317</f>
        <v>5</v>
      </c>
      <c r="G317" s="49"/>
      <c r="H317" s="47">
        <v>1.36</v>
      </c>
      <c r="I317" s="48"/>
      <c r="J317" s="48"/>
      <c r="K317" s="6"/>
    </row>
    <row r="318" spans="1:11" x14ac:dyDescent="0.2">
      <c r="A318" s="3"/>
      <c r="B318" s="5"/>
      <c r="C318" s="6"/>
      <c r="D318" s="6"/>
      <c r="E318" s="80"/>
      <c r="F318" s="43"/>
      <c r="G318" s="44">
        <f>F319-F317</f>
        <v>5</v>
      </c>
      <c r="H318" s="47"/>
      <c r="I318" s="48">
        <f>AVERAGE(H317,H319)</f>
        <v>1.415</v>
      </c>
      <c r="J318" s="48">
        <f>+G318*I318</f>
        <v>7.0750000000000002</v>
      </c>
      <c r="K318" s="6"/>
    </row>
    <row r="319" spans="1:11" x14ac:dyDescent="0.2">
      <c r="A319" s="3"/>
      <c r="B319" s="5"/>
      <c r="C319" s="6"/>
      <c r="D319" s="6"/>
      <c r="E319" s="80">
        <v>10</v>
      </c>
      <c r="F319" s="16">
        <f>E319</f>
        <v>10</v>
      </c>
      <c r="G319" s="44"/>
      <c r="H319" s="47">
        <v>1.47</v>
      </c>
      <c r="I319" s="48"/>
      <c r="J319" s="48"/>
      <c r="K319" s="6"/>
    </row>
    <row r="320" spans="1:11" x14ac:dyDescent="0.2">
      <c r="A320" s="3"/>
      <c r="B320" s="5"/>
      <c r="C320" s="6"/>
      <c r="D320" s="6"/>
      <c r="E320" s="80"/>
      <c r="F320" s="43"/>
      <c r="G320" s="44">
        <f>F321-F319</f>
        <v>5</v>
      </c>
      <c r="H320" s="47"/>
      <c r="I320" s="48">
        <f>AVERAGE(H319,H321)</f>
        <v>1.595</v>
      </c>
      <c r="J320" s="48">
        <f>+G320*I320</f>
        <v>7.9749999999999996</v>
      </c>
      <c r="K320" s="6"/>
    </row>
    <row r="321" spans="1:11" x14ac:dyDescent="0.2">
      <c r="A321" s="3"/>
      <c r="B321" s="5"/>
      <c r="C321" s="6"/>
      <c r="D321" s="6"/>
      <c r="E321" s="80">
        <v>15</v>
      </c>
      <c r="F321" s="16">
        <f>E321</f>
        <v>15</v>
      </c>
      <c r="G321" s="49"/>
      <c r="H321" s="47">
        <v>1.72</v>
      </c>
      <c r="I321" s="48"/>
      <c r="J321" s="48"/>
      <c r="K321" s="6"/>
    </row>
    <row r="322" spans="1:11" x14ac:dyDescent="0.2">
      <c r="A322" s="3"/>
      <c r="B322" s="5"/>
      <c r="C322" s="6"/>
      <c r="D322" s="6"/>
      <c r="E322" s="80"/>
      <c r="F322" s="43"/>
      <c r="G322" s="44">
        <f>F323-F321</f>
        <v>5</v>
      </c>
      <c r="H322" s="47"/>
      <c r="I322" s="48">
        <f>AVERAGE(H321,H323)</f>
        <v>1.74</v>
      </c>
      <c r="J322" s="48">
        <f>+G322*I322</f>
        <v>8.6999999999999993</v>
      </c>
      <c r="K322" s="6"/>
    </row>
    <row r="323" spans="1:11" x14ac:dyDescent="0.2">
      <c r="A323" s="3"/>
      <c r="B323" s="5"/>
      <c r="C323" s="6"/>
      <c r="D323" s="6"/>
      <c r="E323" s="80">
        <v>20</v>
      </c>
      <c r="F323" s="16">
        <f>E323</f>
        <v>20</v>
      </c>
      <c r="G323" s="44"/>
      <c r="H323" s="47">
        <v>1.76</v>
      </c>
      <c r="I323" s="48"/>
      <c r="J323" s="48"/>
      <c r="K323" s="6"/>
    </row>
    <row r="324" spans="1:11" x14ac:dyDescent="0.2">
      <c r="A324" s="3"/>
      <c r="B324" s="5"/>
      <c r="C324" s="6"/>
      <c r="D324" s="6"/>
      <c r="E324" s="80"/>
      <c r="F324" s="43"/>
      <c r="G324" s="44">
        <f>F325-F323</f>
        <v>5</v>
      </c>
      <c r="H324" s="47"/>
      <c r="I324" s="48">
        <f>AVERAGE(H323,H325)</f>
        <v>1.8149999999999999</v>
      </c>
      <c r="J324" s="48">
        <f>+G324*I324</f>
        <v>9.0749999999999993</v>
      </c>
      <c r="K324" s="6"/>
    </row>
    <row r="325" spans="1:11" x14ac:dyDescent="0.2">
      <c r="A325" s="3"/>
      <c r="B325" s="5"/>
      <c r="C325" s="6"/>
      <c r="D325" s="6"/>
      <c r="E325" s="80">
        <v>25</v>
      </c>
      <c r="F325" s="16">
        <f>E325</f>
        <v>25</v>
      </c>
      <c r="G325" s="44"/>
      <c r="H325" s="47">
        <v>1.87</v>
      </c>
      <c r="I325" s="48"/>
      <c r="J325" s="48"/>
      <c r="K325" s="6"/>
    </row>
    <row r="326" spans="1:11" x14ac:dyDescent="0.2">
      <c r="A326" s="3"/>
      <c r="B326" s="5"/>
      <c r="C326" s="6"/>
      <c r="D326" s="6"/>
      <c r="E326" s="80"/>
      <c r="F326" s="43"/>
      <c r="G326" s="44">
        <f>F327-F325</f>
        <v>5</v>
      </c>
      <c r="H326" s="47"/>
      <c r="I326" s="48">
        <f>AVERAGE(H325,H327)</f>
        <v>1.88</v>
      </c>
      <c r="J326" s="48">
        <f>+G326*I326</f>
        <v>9.3999999999999986</v>
      </c>
      <c r="K326" s="6"/>
    </row>
    <row r="327" spans="1:11" x14ac:dyDescent="0.2">
      <c r="A327" s="3"/>
      <c r="B327" s="5"/>
      <c r="C327" s="6"/>
      <c r="D327" s="6"/>
      <c r="E327" s="80">
        <v>30</v>
      </c>
      <c r="F327" s="16">
        <f>E327</f>
        <v>30</v>
      </c>
      <c r="G327" s="49"/>
      <c r="H327" s="47">
        <v>1.89</v>
      </c>
      <c r="I327" s="48"/>
      <c r="J327" s="48"/>
      <c r="K327" s="6"/>
    </row>
    <row r="328" spans="1:11" x14ac:dyDescent="0.2">
      <c r="A328" s="3"/>
      <c r="B328" s="5"/>
      <c r="C328" s="6"/>
      <c r="D328" s="6"/>
      <c r="E328" s="80"/>
      <c r="F328" s="43"/>
      <c r="G328" s="44">
        <f>F329-F327</f>
        <v>5</v>
      </c>
      <c r="H328" s="47"/>
      <c r="I328" s="48">
        <f>AVERAGE(H327,H329)</f>
        <v>1.8849999999999998</v>
      </c>
      <c r="J328" s="48">
        <f>+G328*I328</f>
        <v>9.4249999999999989</v>
      </c>
      <c r="K328" s="6"/>
    </row>
    <row r="329" spans="1:11" x14ac:dyDescent="0.2">
      <c r="A329" s="3"/>
      <c r="B329" s="5"/>
      <c r="C329" s="6"/>
      <c r="D329" s="6"/>
      <c r="E329" s="80">
        <v>35</v>
      </c>
      <c r="F329" s="16">
        <f>E329</f>
        <v>35</v>
      </c>
      <c r="G329" s="49"/>
      <c r="H329" s="47">
        <v>1.88</v>
      </c>
      <c r="I329" s="48"/>
      <c r="J329" s="48"/>
      <c r="K329" s="6"/>
    </row>
    <row r="330" spans="1:11" x14ac:dyDescent="0.2">
      <c r="A330" s="3"/>
      <c r="B330" s="5"/>
      <c r="C330" s="6"/>
      <c r="D330" s="6"/>
      <c r="E330" s="80"/>
      <c r="F330" s="43"/>
      <c r="G330" s="44">
        <f>F331-F329</f>
        <v>5</v>
      </c>
      <c r="H330" s="47"/>
      <c r="I330" s="48">
        <f>AVERAGE(H329,H331)</f>
        <v>1.875</v>
      </c>
      <c r="J330" s="48">
        <f>+G330*I330</f>
        <v>9.375</v>
      </c>
      <c r="K330" s="6"/>
    </row>
    <row r="331" spans="1:11" x14ac:dyDescent="0.2">
      <c r="A331" s="3"/>
      <c r="B331" s="5"/>
      <c r="C331" s="6"/>
      <c r="D331" s="6"/>
      <c r="E331" s="80">
        <v>40</v>
      </c>
      <c r="F331" s="16">
        <f>E331</f>
        <v>40</v>
      </c>
      <c r="G331" s="44"/>
      <c r="H331" s="47">
        <v>1.87</v>
      </c>
      <c r="I331" s="48"/>
      <c r="J331" s="48"/>
      <c r="K331" s="6"/>
    </row>
    <row r="332" spans="1:11" x14ac:dyDescent="0.2">
      <c r="A332" s="3"/>
      <c r="B332" s="5"/>
      <c r="C332" s="6"/>
      <c r="D332" s="6"/>
      <c r="E332" s="80"/>
      <c r="F332" s="43"/>
      <c r="G332" s="44">
        <f>F333-F331</f>
        <v>5</v>
      </c>
      <c r="H332" s="47"/>
      <c r="I332" s="48">
        <f>AVERAGE(H331,H333)</f>
        <v>1.87</v>
      </c>
      <c r="J332" s="48">
        <f>+G332*I332</f>
        <v>9.3500000000000014</v>
      </c>
      <c r="K332" s="6"/>
    </row>
    <row r="333" spans="1:11" x14ac:dyDescent="0.2">
      <c r="A333" s="3"/>
      <c r="B333" s="5"/>
      <c r="C333" s="6"/>
      <c r="D333" s="6"/>
      <c r="E333" s="80">
        <v>45</v>
      </c>
      <c r="F333" s="16">
        <f>E333</f>
        <v>45</v>
      </c>
      <c r="G333" s="44"/>
      <c r="H333" s="47">
        <v>1.87</v>
      </c>
      <c r="I333" s="48"/>
      <c r="J333" s="48"/>
      <c r="K333" s="6"/>
    </row>
    <row r="334" spans="1:11" x14ac:dyDescent="0.2">
      <c r="A334" s="3"/>
      <c r="B334" s="5"/>
      <c r="C334" s="6"/>
      <c r="D334" s="6"/>
      <c r="E334" s="300" t="s">
        <v>7</v>
      </c>
      <c r="F334" s="300"/>
      <c r="G334" s="300"/>
      <c r="H334" s="300"/>
      <c r="I334" s="309"/>
      <c r="J334" s="68">
        <f>SUM(J315:J333)</f>
        <v>77.274999999999977</v>
      </c>
      <c r="K334" s="6"/>
    </row>
    <row r="335" spans="1:11" x14ac:dyDescent="0.2">
      <c r="A335" s="3"/>
      <c r="B335" s="5"/>
      <c r="C335" s="6"/>
      <c r="D335" s="6"/>
      <c r="E335" s="5"/>
      <c r="F335" s="6"/>
      <c r="G335" s="6"/>
      <c r="H335" s="6"/>
      <c r="I335" s="6"/>
      <c r="J335" s="6"/>
      <c r="K335" s="6"/>
    </row>
    <row r="336" spans="1:11" ht="13.5" thickBot="1" x14ac:dyDescent="0.25">
      <c r="A336" s="99" t="s">
        <v>0</v>
      </c>
      <c r="B336" s="99" t="s">
        <v>1</v>
      </c>
      <c r="C336" s="280" t="s">
        <v>2</v>
      </c>
      <c r="D336" s="280"/>
      <c r="E336" s="280"/>
      <c r="F336" s="280"/>
      <c r="G336" s="280"/>
      <c r="H336" s="280"/>
      <c r="I336" s="280"/>
      <c r="J336" s="99" t="s">
        <v>3</v>
      </c>
      <c r="K336" s="17" t="s">
        <v>4</v>
      </c>
    </row>
    <row r="337" spans="1:11" ht="13.5" thickBot="1" x14ac:dyDescent="0.25">
      <c r="A337" s="10">
        <f>1+A311</f>
        <v>29</v>
      </c>
      <c r="B337" s="101" t="s">
        <v>21</v>
      </c>
      <c r="C337" s="279" t="s">
        <v>186</v>
      </c>
      <c r="D337" s="279"/>
      <c r="E337" s="279"/>
      <c r="F337" s="279"/>
      <c r="G337" s="279"/>
      <c r="H337" s="279"/>
      <c r="I337" s="279"/>
      <c r="J337" s="11" t="s">
        <v>6</v>
      </c>
      <c r="K337" s="12">
        <f>J340</f>
        <v>52.1875</v>
      </c>
    </row>
    <row r="338" spans="1:11" x14ac:dyDescent="0.2">
      <c r="A338" s="3"/>
      <c r="B338" s="5"/>
      <c r="C338" s="6"/>
      <c r="D338" s="6"/>
      <c r="E338" s="5"/>
      <c r="F338" s="6"/>
      <c r="G338" s="6"/>
      <c r="H338" s="6"/>
      <c r="I338" s="6"/>
      <c r="J338" s="6"/>
      <c r="K338" s="6"/>
    </row>
    <row r="339" spans="1:11" ht="13.5" thickBot="1" x14ac:dyDescent="0.25">
      <c r="A339" s="3"/>
      <c r="B339" s="5"/>
      <c r="C339" s="6"/>
      <c r="D339" s="6"/>
      <c r="E339" s="6"/>
      <c r="F339" s="102" t="s">
        <v>131</v>
      </c>
      <c r="G339" s="102" t="s">
        <v>132</v>
      </c>
      <c r="H339" s="102" t="s">
        <v>133</v>
      </c>
      <c r="I339" s="102" t="s">
        <v>134</v>
      </c>
      <c r="J339" s="102" t="s">
        <v>11</v>
      </c>
      <c r="K339" s="6"/>
    </row>
    <row r="340" spans="1:11" ht="13.5" thickBot="1" x14ac:dyDescent="0.25">
      <c r="A340" s="3"/>
      <c r="B340" s="5"/>
      <c r="C340" s="6"/>
      <c r="D340" s="6"/>
      <c r="E340" s="6"/>
      <c r="F340" s="103">
        <v>45</v>
      </c>
      <c r="G340" s="103">
        <f>K369</f>
        <v>3.25</v>
      </c>
      <c r="H340" s="103">
        <f>F340-G340</f>
        <v>41.75</v>
      </c>
      <c r="I340" s="103">
        <v>1.25</v>
      </c>
      <c r="J340" s="4">
        <f>H340*I340</f>
        <v>52.1875</v>
      </c>
      <c r="K340" s="6"/>
    </row>
    <row r="341" spans="1:11" x14ac:dyDescent="0.2">
      <c r="A341" s="3"/>
      <c r="B341" s="5"/>
      <c r="C341" s="6"/>
      <c r="D341" s="6"/>
      <c r="E341" s="5"/>
      <c r="F341" s="6"/>
      <c r="G341" s="6"/>
      <c r="H341" s="6"/>
      <c r="I341" s="6"/>
      <c r="J341" s="6"/>
      <c r="K341" s="6"/>
    </row>
    <row r="342" spans="1:11" ht="13.5" thickBot="1" x14ac:dyDescent="0.25">
      <c r="A342" s="99" t="s">
        <v>0</v>
      </c>
      <c r="B342" s="99" t="s">
        <v>1</v>
      </c>
      <c r="C342" s="280" t="s">
        <v>2</v>
      </c>
      <c r="D342" s="280"/>
      <c r="E342" s="280"/>
      <c r="F342" s="280"/>
      <c r="G342" s="280"/>
      <c r="H342" s="280"/>
      <c r="I342" s="280"/>
      <c r="J342" s="99" t="s">
        <v>3</v>
      </c>
      <c r="K342" s="17" t="s">
        <v>4</v>
      </c>
    </row>
    <row r="343" spans="1:11" ht="13.5" thickBot="1" x14ac:dyDescent="0.25">
      <c r="A343" s="10">
        <f>1+A337</f>
        <v>30</v>
      </c>
      <c r="B343" s="101" t="s">
        <v>188</v>
      </c>
      <c r="C343" s="279" t="s">
        <v>187</v>
      </c>
      <c r="D343" s="279"/>
      <c r="E343" s="279"/>
      <c r="F343" s="279"/>
      <c r="G343" s="279"/>
      <c r="H343" s="279"/>
      <c r="I343" s="279"/>
      <c r="J343" s="11" t="s">
        <v>6</v>
      </c>
      <c r="K343" s="12">
        <f>J366</f>
        <v>164.95</v>
      </c>
    </row>
    <row r="344" spans="1:11" x14ac:dyDescent="0.2">
      <c r="A344" s="3"/>
      <c r="B344" s="5"/>
      <c r="C344" s="6"/>
      <c r="D344" s="6"/>
      <c r="E344" s="5"/>
      <c r="F344" s="6"/>
      <c r="G344" s="6"/>
      <c r="H344" s="6"/>
      <c r="I344" s="6"/>
      <c r="J344" s="6"/>
      <c r="K344" s="6"/>
    </row>
    <row r="345" spans="1:11" x14ac:dyDescent="0.2">
      <c r="A345" s="3"/>
      <c r="B345" s="5"/>
      <c r="C345" s="6"/>
      <c r="D345" s="6"/>
      <c r="E345" s="308" t="s">
        <v>135</v>
      </c>
      <c r="F345" s="308"/>
      <c r="G345" s="308"/>
      <c r="H345" s="308"/>
      <c r="I345" s="308"/>
      <c r="J345" s="308"/>
      <c r="K345" s="6"/>
    </row>
    <row r="346" spans="1:11" x14ac:dyDescent="0.2">
      <c r="A346" s="3"/>
      <c r="B346" s="5"/>
      <c r="C346" s="6"/>
      <c r="D346" s="6"/>
      <c r="E346" s="35" t="s">
        <v>39</v>
      </c>
      <c r="F346" s="35" t="s">
        <v>5</v>
      </c>
      <c r="G346" s="35" t="s">
        <v>41</v>
      </c>
      <c r="H346" s="35" t="s">
        <v>44</v>
      </c>
      <c r="I346" s="35" t="s">
        <v>14</v>
      </c>
      <c r="J346" s="35" t="s">
        <v>11</v>
      </c>
      <c r="K346" s="6"/>
    </row>
    <row r="347" spans="1:11" x14ac:dyDescent="0.2">
      <c r="A347" s="3"/>
      <c r="B347" s="5"/>
      <c r="C347" s="6"/>
      <c r="D347" s="6"/>
      <c r="E347" s="79">
        <v>0</v>
      </c>
      <c r="F347" s="36">
        <f>E347</f>
        <v>0</v>
      </c>
      <c r="G347" s="37"/>
      <c r="H347" s="40">
        <v>2.4</v>
      </c>
      <c r="I347" s="41"/>
      <c r="J347" s="42"/>
      <c r="K347" s="6"/>
    </row>
    <row r="348" spans="1:11" x14ac:dyDescent="0.2">
      <c r="A348" s="3"/>
      <c r="B348" s="5"/>
      <c r="C348" s="6"/>
      <c r="D348" s="6"/>
      <c r="E348" s="80"/>
      <c r="F348" s="43"/>
      <c r="G348" s="44">
        <f>F349-F347</f>
        <v>5</v>
      </c>
      <c r="H348" s="47"/>
      <c r="I348" s="48">
        <f>AVERAGE(H347,H349)</f>
        <v>2.63</v>
      </c>
      <c r="J348" s="48">
        <f>+G348*I348</f>
        <v>13.149999999999999</v>
      </c>
      <c r="K348" s="6"/>
    </row>
    <row r="349" spans="1:11" x14ac:dyDescent="0.2">
      <c r="A349" s="3"/>
      <c r="B349" s="5"/>
      <c r="C349" s="6"/>
      <c r="D349" s="6"/>
      <c r="E349" s="80">
        <v>5</v>
      </c>
      <c r="F349" s="16">
        <f>E349</f>
        <v>5</v>
      </c>
      <c r="G349" s="49"/>
      <c r="H349" s="47">
        <v>2.86</v>
      </c>
      <c r="I349" s="48"/>
      <c r="J349" s="48"/>
      <c r="K349" s="6"/>
    </row>
    <row r="350" spans="1:11" x14ac:dyDescent="0.2">
      <c r="A350" s="3"/>
      <c r="B350" s="5"/>
      <c r="C350" s="6"/>
      <c r="D350" s="6"/>
      <c r="E350" s="80"/>
      <c r="F350" s="43"/>
      <c r="G350" s="44">
        <f>F351-F349</f>
        <v>5</v>
      </c>
      <c r="H350" s="47"/>
      <c r="I350" s="48">
        <f>AVERAGE(H349,H351)</f>
        <v>3.0350000000000001</v>
      </c>
      <c r="J350" s="48">
        <f>+G350*I350</f>
        <v>15.175000000000001</v>
      </c>
      <c r="K350" s="6"/>
    </row>
    <row r="351" spans="1:11" x14ac:dyDescent="0.2">
      <c r="A351" s="3"/>
      <c r="B351" s="5"/>
      <c r="C351" s="6"/>
      <c r="D351" s="6"/>
      <c r="E351" s="80">
        <v>10</v>
      </c>
      <c r="F351" s="16">
        <f>E351</f>
        <v>10</v>
      </c>
      <c r="G351" s="44"/>
      <c r="H351" s="47">
        <v>3.21</v>
      </c>
      <c r="I351" s="48"/>
      <c r="J351" s="48"/>
      <c r="K351" s="6"/>
    </row>
    <row r="352" spans="1:11" x14ac:dyDescent="0.2">
      <c r="A352" s="3"/>
      <c r="B352" s="5"/>
      <c r="C352" s="6"/>
      <c r="D352" s="6"/>
      <c r="E352" s="80"/>
      <c r="F352" s="43"/>
      <c r="G352" s="44">
        <f>F353-F351</f>
        <v>5</v>
      </c>
      <c r="H352" s="47"/>
      <c r="I352" s="48">
        <f>AVERAGE(H351,H353)</f>
        <v>3.4849999999999999</v>
      </c>
      <c r="J352" s="48">
        <f>+G352*I352</f>
        <v>17.425000000000001</v>
      </c>
      <c r="K352" s="6"/>
    </row>
    <row r="353" spans="1:11" x14ac:dyDescent="0.2">
      <c r="A353" s="3"/>
      <c r="B353" s="5"/>
      <c r="C353" s="6"/>
      <c r="D353" s="6"/>
      <c r="E353" s="80">
        <v>15</v>
      </c>
      <c r="F353" s="16">
        <f>E353</f>
        <v>15</v>
      </c>
      <c r="G353" s="49"/>
      <c r="H353" s="47">
        <v>3.76</v>
      </c>
      <c r="I353" s="48"/>
      <c r="J353" s="48"/>
      <c r="K353" s="6"/>
    </row>
    <row r="354" spans="1:11" x14ac:dyDescent="0.2">
      <c r="A354" s="3"/>
      <c r="B354" s="5"/>
      <c r="C354" s="6"/>
      <c r="D354" s="6"/>
      <c r="E354" s="80"/>
      <c r="F354" s="43"/>
      <c r="G354" s="44">
        <f>F355-F353</f>
        <v>5</v>
      </c>
      <c r="H354" s="47"/>
      <c r="I354" s="48">
        <f>AVERAGE(H353,H355)</f>
        <v>3.69</v>
      </c>
      <c r="J354" s="48">
        <f>+G354*I354</f>
        <v>18.45</v>
      </c>
      <c r="K354" s="6"/>
    </row>
    <row r="355" spans="1:11" x14ac:dyDescent="0.2">
      <c r="A355" s="3"/>
      <c r="B355" s="5"/>
      <c r="C355" s="6"/>
      <c r="D355" s="6"/>
      <c r="E355" s="80">
        <v>20</v>
      </c>
      <c r="F355" s="16">
        <f>E355</f>
        <v>20</v>
      </c>
      <c r="G355" s="44"/>
      <c r="H355" s="47">
        <v>3.62</v>
      </c>
      <c r="I355" s="48"/>
      <c r="J355" s="48"/>
      <c r="K355" s="6"/>
    </row>
    <row r="356" spans="1:11" x14ac:dyDescent="0.2">
      <c r="A356" s="3"/>
      <c r="B356" s="5"/>
      <c r="C356" s="6"/>
      <c r="D356" s="6"/>
      <c r="E356" s="80"/>
      <c r="F356" s="43"/>
      <c r="G356" s="44">
        <f>F357-F355</f>
        <v>5</v>
      </c>
      <c r="H356" s="47"/>
      <c r="I356" s="48">
        <f>AVERAGE(H355,H357)</f>
        <v>3.8850000000000002</v>
      </c>
      <c r="J356" s="48">
        <f>+G356*I356</f>
        <v>19.425000000000001</v>
      </c>
      <c r="K356" s="6"/>
    </row>
    <row r="357" spans="1:11" x14ac:dyDescent="0.2">
      <c r="A357" s="3"/>
      <c r="B357" s="5"/>
      <c r="C357" s="6"/>
      <c r="D357" s="6"/>
      <c r="E357" s="80">
        <v>25</v>
      </c>
      <c r="F357" s="16">
        <f>E357</f>
        <v>25</v>
      </c>
      <c r="G357" s="44"/>
      <c r="H357" s="47">
        <v>4.1500000000000004</v>
      </c>
      <c r="I357" s="48"/>
      <c r="J357" s="48"/>
      <c r="K357" s="6"/>
    </row>
    <row r="358" spans="1:11" x14ac:dyDescent="0.2">
      <c r="A358" s="3"/>
      <c r="B358" s="5"/>
      <c r="C358" s="6"/>
      <c r="D358" s="6"/>
      <c r="E358" s="80"/>
      <c r="F358" s="43"/>
      <c r="G358" s="44">
        <f>F359-F357</f>
        <v>5</v>
      </c>
      <c r="H358" s="47"/>
      <c r="I358" s="48">
        <f>AVERAGE(H357,H359)</f>
        <v>4.0250000000000004</v>
      </c>
      <c r="J358" s="48">
        <f>+G358*I358</f>
        <v>20.125</v>
      </c>
      <c r="K358" s="6"/>
    </row>
    <row r="359" spans="1:11" x14ac:dyDescent="0.2">
      <c r="A359" s="3"/>
      <c r="B359" s="5"/>
      <c r="C359" s="6"/>
      <c r="D359" s="6"/>
      <c r="E359" s="80">
        <v>30</v>
      </c>
      <c r="F359" s="16">
        <f>E359</f>
        <v>30</v>
      </c>
      <c r="G359" s="49"/>
      <c r="H359" s="47">
        <v>3.9</v>
      </c>
      <c r="I359" s="48"/>
      <c r="J359" s="48"/>
      <c r="K359" s="6"/>
    </row>
    <row r="360" spans="1:11" x14ac:dyDescent="0.2">
      <c r="A360" s="3"/>
      <c r="B360" s="5"/>
      <c r="C360" s="6"/>
      <c r="D360" s="6"/>
      <c r="E360" s="80"/>
      <c r="F360" s="43"/>
      <c r="G360" s="44">
        <f>F361-F359</f>
        <v>5</v>
      </c>
      <c r="H360" s="47"/>
      <c r="I360" s="48">
        <f>AVERAGE(H359,H361)</f>
        <v>4.0750000000000002</v>
      </c>
      <c r="J360" s="48">
        <f>+G360*I360</f>
        <v>20.375</v>
      </c>
      <c r="K360" s="6"/>
    </row>
    <row r="361" spans="1:11" x14ac:dyDescent="0.2">
      <c r="A361" s="3"/>
      <c r="B361" s="5"/>
      <c r="C361" s="6"/>
      <c r="D361" s="6"/>
      <c r="E361" s="80">
        <v>35</v>
      </c>
      <c r="F361" s="16">
        <f>E361</f>
        <v>35</v>
      </c>
      <c r="G361" s="49"/>
      <c r="H361" s="47">
        <v>4.25</v>
      </c>
      <c r="I361" s="48"/>
      <c r="J361" s="48"/>
      <c r="K361" s="6"/>
    </row>
    <row r="362" spans="1:11" x14ac:dyDescent="0.2">
      <c r="A362" s="3"/>
      <c r="B362" s="5"/>
      <c r="C362" s="6"/>
      <c r="D362" s="6"/>
      <c r="E362" s="80"/>
      <c r="F362" s="43"/>
      <c r="G362" s="44">
        <f>F363-F361</f>
        <v>5</v>
      </c>
      <c r="H362" s="47"/>
      <c r="I362" s="48">
        <f>AVERAGE(H361,H363)</f>
        <v>4.1150000000000002</v>
      </c>
      <c r="J362" s="48">
        <f>+G362*I362</f>
        <v>20.575000000000003</v>
      </c>
      <c r="K362" s="6"/>
    </row>
    <row r="363" spans="1:11" x14ac:dyDescent="0.2">
      <c r="A363" s="3"/>
      <c r="B363" s="5"/>
      <c r="C363" s="6"/>
      <c r="D363" s="6"/>
      <c r="E363" s="80">
        <v>40</v>
      </c>
      <c r="F363" s="16">
        <f>E363</f>
        <v>40</v>
      </c>
      <c r="G363" s="44"/>
      <c r="H363" s="47">
        <v>3.98</v>
      </c>
      <c r="I363" s="48"/>
      <c r="J363" s="48"/>
      <c r="K363" s="6"/>
    </row>
    <row r="364" spans="1:11" x14ac:dyDescent="0.2">
      <c r="A364" s="3"/>
      <c r="B364" s="5"/>
      <c r="C364" s="6"/>
      <c r="D364" s="6"/>
      <c r="E364" s="80"/>
      <c r="F364" s="43"/>
      <c r="G364" s="44">
        <f>F365-F363</f>
        <v>5</v>
      </c>
      <c r="H364" s="47"/>
      <c r="I364" s="48">
        <f>AVERAGE(H363,H365)</f>
        <v>4.05</v>
      </c>
      <c r="J364" s="48">
        <f>+G364*I364</f>
        <v>20.25</v>
      </c>
      <c r="K364" s="6"/>
    </row>
    <row r="365" spans="1:11" x14ac:dyDescent="0.2">
      <c r="A365" s="3"/>
      <c r="B365" s="5"/>
      <c r="C365" s="6"/>
      <c r="D365" s="6"/>
      <c r="E365" s="80">
        <v>45</v>
      </c>
      <c r="F365" s="16">
        <f>E365</f>
        <v>45</v>
      </c>
      <c r="G365" s="44"/>
      <c r="H365" s="47">
        <v>4.12</v>
      </c>
      <c r="I365" s="48"/>
      <c r="J365" s="48"/>
      <c r="K365" s="6"/>
    </row>
    <row r="366" spans="1:11" x14ac:dyDescent="0.2">
      <c r="A366" s="3"/>
      <c r="B366" s="5"/>
      <c r="C366" s="6"/>
      <c r="D366" s="6"/>
      <c r="E366" s="300" t="s">
        <v>7</v>
      </c>
      <c r="F366" s="300"/>
      <c r="G366" s="300"/>
      <c r="H366" s="300"/>
      <c r="I366" s="309"/>
      <c r="J366" s="68">
        <f>SUM(J347:J365)</f>
        <v>164.95</v>
      </c>
      <c r="K366" s="6"/>
    </row>
    <row r="367" spans="1:11" x14ac:dyDescent="0.2">
      <c r="A367" s="3"/>
      <c r="B367" s="5"/>
      <c r="C367" s="6"/>
      <c r="D367" s="6"/>
      <c r="E367" s="5"/>
      <c r="F367" s="6"/>
      <c r="G367" s="6"/>
      <c r="H367" s="6"/>
      <c r="I367" s="6"/>
      <c r="J367" s="6"/>
      <c r="K367" s="6"/>
    </row>
    <row r="368" spans="1:11" ht="13.5" thickBot="1" x14ac:dyDescent="0.25">
      <c r="A368" s="99" t="s">
        <v>0</v>
      </c>
      <c r="B368" s="99" t="s">
        <v>1</v>
      </c>
      <c r="C368" s="280" t="s">
        <v>2</v>
      </c>
      <c r="D368" s="280"/>
      <c r="E368" s="280"/>
      <c r="F368" s="280"/>
      <c r="G368" s="280"/>
      <c r="H368" s="280"/>
      <c r="I368" s="280"/>
      <c r="J368" s="99" t="s">
        <v>3</v>
      </c>
      <c r="K368" s="17" t="s">
        <v>4</v>
      </c>
    </row>
    <row r="369" spans="1:11" ht="13.5" thickBot="1" x14ac:dyDescent="0.25">
      <c r="A369" s="10">
        <f>1+A343</f>
        <v>31</v>
      </c>
      <c r="B369" s="101" t="s">
        <v>190</v>
      </c>
      <c r="C369" s="279" t="s">
        <v>189</v>
      </c>
      <c r="D369" s="279"/>
      <c r="E369" s="279"/>
      <c r="F369" s="279"/>
      <c r="G369" s="279"/>
      <c r="H369" s="279"/>
      <c r="I369" s="279"/>
      <c r="J369" s="11" t="s">
        <v>6</v>
      </c>
      <c r="K369" s="12">
        <f>J392</f>
        <v>3.25</v>
      </c>
    </row>
    <row r="370" spans="1:11" x14ac:dyDescent="0.2">
      <c r="A370" s="3"/>
      <c r="B370" s="5"/>
      <c r="C370" s="6"/>
      <c r="D370" s="6"/>
      <c r="E370" s="5"/>
      <c r="F370" s="6"/>
      <c r="G370" s="6"/>
      <c r="H370" s="6"/>
      <c r="I370" s="6"/>
      <c r="J370" s="6"/>
      <c r="K370" s="6"/>
    </row>
    <row r="371" spans="1:11" x14ac:dyDescent="0.2">
      <c r="A371" s="3"/>
      <c r="B371" s="5"/>
      <c r="C371" s="6"/>
      <c r="D371" s="6"/>
      <c r="E371" s="308" t="s">
        <v>135</v>
      </c>
      <c r="F371" s="308"/>
      <c r="G371" s="308"/>
      <c r="H371" s="308"/>
      <c r="I371" s="308"/>
      <c r="J371" s="308"/>
      <c r="K371" s="6"/>
    </row>
    <row r="372" spans="1:11" x14ac:dyDescent="0.2">
      <c r="A372" s="3"/>
      <c r="B372" s="5"/>
      <c r="C372" s="6"/>
      <c r="D372" s="6"/>
      <c r="E372" s="35" t="s">
        <v>39</v>
      </c>
      <c r="F372" s="35" t="s">
        <v>5</v>
      </c>
      <c r="G372" s="35" t="s">
        <v>41</v>
      </c>
      <c r="H372" s="35" t="s">
        <v>44</v>
      </c>
      <c r="I372" s="35" t="s">
        <v>14</v>
      </c>
      <c r="J372" s="35" t="s">
        <v>11</v>
      </c>
      <c r="K372" s="6"/>
    </row>
    <row r="373" spans="1:11" x14ac:dyDescent="0.2">
      <c r="A373" s="3"/>
      <c r="B373" s="5"/>
      <c r="C373" s="6"/>
      <c r="D373" s="6"/>
      <c r="E373" s="79">
        <v>0</v>
      </c>
      <c r="F373" s="36">
        <f>E373</f>
        <v>0</v>
      </c>
      <c r="G373" s="37"/>
      <c r="H373" s="40">
        <v>0.08</v>
      </c>
      <c r="I373" s="41"/>
      <c r="J373" s="42"/>
      <c r="K373" s="6"/>
    </row>
    <row r="374" spans="1:11" x14ac:dyDescent="0.2">
      <c r="A374" s="3"/>
      <c r="B374" s="5"/>
      <c r="C374" s="6"/>
      <c r="D374" s="6"/>
      <c r="E374" s="80"/>
      <c r="F374" s="43"/>
      <c r="G374" s="44">
        <f>F375-F373</f>
        <v>5</v>
      </c>
      <c r="H374" s="47"/>
      <c r="I374" s="48">
        <f>AVERAGE(H373,H375)</f>
        <v>0.06</v>
      </c>
      <c r="J374" s="48">
        <f>+G374*I374</f>
        <v>0.3</v>
      </c>
      <c r="K374" s="6"/>
    </row>
    <row r="375" spans="1:11" x14ac:dyDescent="0.2">
      <c r="A375" s="3"/>
      <c r="B375" s="5"/>
      <c r="C375" s="6"/>
      <c r="D375" s="6"/>
      <c r="E375" s="80">
        <v>5</v>
      </c>
      <c r="F375" s="16">
        <f>E375</f>
        <v>5</v>
      </c>
      <c r="G375" s="49"/>
      <c r="H375" s="47">
        <v>0.04</v>
      </c>
      <c r="I375" s="48"/>
      <c r="J375" s="48"/>
      <c r="K375" s="6"/>
    </row>
    <row r="376" spans="1:11" x14ac:dyDescent="0.2">
      <c r="A376" s="3"/>
      <c r="B376" s="5"/>
      <c r="C376" s="6"/>
      <c r="D376" s="6"/>
      <c r="E376" s="80"/>
      <c r="F376" s="43"/>
      <c r="G376" s="44">
        <f>F377-F375</f>
        <v>5</v>
      </c>
      <c r="H376" s="47"/>
      <c r="I376" s="48">
        <f>AVERAGE(H375,H377)</f>
        <v>0.04</v>
      </c>
      <c r="J376" s="48">
        <f>+G376*I376</f>
        <v>0.2</v>
      </c>
      <c r="K376" s="6"/>
    </row>
    <row r="377" spans="1:11" x14ac:dyDescent="0.2">
      <c r="A377" s="3"/>
      <c r="B377" s="5"/>
      <c r="C377" s="6"/>
      <c r="D377" s="6"/>
      <c r="E377" s="80">
        <v>10</v>
      </c>
      <c r="F377" s="16">
        <f>E377</f>
        <v>10</v>
      </c>
      <c r="G377" s="44"/>
      <c r="H377" s="47">
        <v>0.04</v>
      </c>
      <c r="I377" s="48"/>
      <c r="J377" s="48"/>
      <c r="K377" s="6"/>
    </row>
    <row r="378" spans="1:11" x14ac:dyDescent="0.2">
      <c r="A378" s="3"/>
      <c r="B378" s="5"/>
      <c r="C378" s="6"/>
      <c r="D378" s="6"/>
      <c r="E378" s="80"/>
      <c r="F378" s="43"/>
      <c r="G378" s="44">
        <f>F379-F377</f>
        <v>5</v>
      </c>
      <c r="H378" s="47"/>
      <c r="I378" s="48">
        <f>AVERAGE(H377,H379)</f>
        <v>0.05</v>
      </c>
      <c r="J378" s="48">
        <f>+G378*I378</f>
        <v>0.25</v>
      </c>
      <c r="K378" s="6"/>
    </row>
    <row r="379" spans="1:11" x14ac:dyDescent="0.2">
      <c r="A379" s="3"/>
      <c r="B379" s="5"/>
      <c r="C379" s="6"/>
      <c r="D379" s="6"/>
      <c r="E379" s="80">
        <v>15</v>
      </c>
      <c r="F379" s="16">
        <f>E379</f>
        <v>15</v>
      </c>
      <c r="G379" s="49"/>
      <c r="H379" s="47">
        <v>0.06</v>
      </c>
      <c r="I379" s="48"/>
      <c r="J379" s="48"/>
      <c r="K379" s="6"/>
    </row>
    <row r="380" spans="1:11" x14ac:dyDescent="0.2">
      <c r="A380" s="3"/>
      <c r="B380" s="5"/>
      <c r="C380" s="6"/>
      <c r="D380" s="6"/>
      <c r="E380" s="80"/>
      <c r="F380" s="43"/>
      <c r="G380" s="44">
        <f>F381-F379</f>
        <v>5</v>
      </c>
      <c r="H380" s="47"/>
      <c r="I380" s="48">
        <f>AVERAGE(H379,H381)</f>
        <v>7.0000000000000007E-2</v>
      </c>
      <c r="J380" s="48">
        <f>+G380*I380</f>
        <v>0.35000000000000003</v>
      </c>
      <c r="K380" s="6"/>
    </row>
    <row r="381" spans="1:11" x14ac:dyDescent="0.2">
      <c r="A381" s="3"/>
      <c r="B381" s="5"/>
      <c r="C381" s="6"/>
      <c r="D381" s="6"/>
      <c r="E381" s="80">
        <v>20</v>
      </c>
      <c r="F381" s="16">
        <f>E381</f>
        <v>20</v>
      </c>
      <c r="G381" s="44"/>
      <c r="H381" s="47">
        <v>0.08</v>
      </c>
      <c r="I381" s="48"/>
      <c r="J381" s="48"/>
      <c r="K381" s="6"/>
    </row>
    <row r="382" spans="1:11" x14ac:dyDescent="0.2">
      <c r="A382" s="3"/>
      <c r="B382" s="5"/>
      <c r="C382" s="6"/>
      <c r="D382" s="6"/>
      <c r="E382" s="80"/>
      <c r="F382" s="43"/>
      <c r="G382" s="44">
        <f>F383-F381</f>
        <v>5</v>
      </c>
      <c r="H382" s="47"/>
      <c r="I382" s="48">
        <f>AVERAGE(H381,H383)</f>
        <v>8.4999999999999992E-2</v>
      </c>
      <c r="J382" s="48">
        <f>+G382*I382</f>
        <v>0.42499999999999993</v>
      </c>
      <c r="K382" s="6"/>
    </row>
    <row r="383" spans="1:11" x14ac:dyDescent="0.2">
      <c r="A383" s="3"/>
      <c r="B383" s="5"/>
      <c r="C383" s="6"/>
      <c r="D383" s="6"/>
      <c r="E383" s="80">
        <v>25</v>
      </c>
      <c r="F383" s="16">
        <f>E383</f>
        <v>25</v>
      </c>
      <c r="G383" s="44"/>
      <c r="H383" s="47">
        <v>0.09</v>
      </c>
      <c r="I383" s="48"/>
      <c r="J383" s="48"/>
      <c r="K383" s="6"/>
    </row>
    <row r="384" spans="1:11" x14ac:dyDescent="0.2">
      <c r="A384" s="3"/>
      <c r="B384" s="5"/>
      <c r="C384" s="6"/>
      <c r="D384" s="6"/>
      <c r="E384" s="80"/>
      <c r="F384" s="43"/>
      <c r="G384" s="44">
        <f>F385-F383</f>
        <v>5</v>
      </c>
      <c r="H384" s="47"/>
      <c r="I384" s="48">
        <f>AVERAGE(H383,H385)</f>
        <v>9.5000000000000001E-2</v>
      </c>
      <c r="J384" s="48">
        <f>+G384*I384</f>
        <v>0.47499999999999998</v>
      </c>
      <c r="K384" s="6"/>
    </row>
    <row r="385" spans="1:11" x14ac:dyDescent="0.2">
      <c r="A385" s="3"/>
      <c r="B385" s="5"/>
      <c r="C385" s="6"/>
      <c r="D385" s="6"/>
      <c r="E385" s="80">
        <v>30</v>
      </c>
      <c r="F385" s="16">
        <f>E385</f>
        <v>30</v>
      </c>
      <c r="G385" s="49"/>
      <c r="H385" s="47">
        <v>0.1</v>
      </c>
      <c r="I385" s="48"/>
      <c r="J385" s="48"/>
      <c r="K385" s="6"/>
    </row>
    <row r="386" spans="1:11" x14ac:dyDescent="0.2">
      <c r="A386" s="3"/>
      <c r="B386" s="5"/>
      <c r="C386" s="6"/>
      <c r="D386" s="6"/>
      <c r="E386" s="80"/>
      <c r="F386" s="43"/>
      <c r="G386" s="44">
        <f>F387-F385</f>
        <v>5</v>
      </c>
      <c r="H386" s="47"/>
      <c r="I386" s="48">
        <f>AVERAGE(H385,H387)</f>
        <v>0.09</v>
      </c>
      <c r="J386" s="48">
        <f>+G386*I386</f>
        <v>0.44999999999999996</v>
      </c>
      <c r="K386" s="6"/>
    </row>
    <row r="387" spans="1:11" x14ac:dyDescent="0.2">
      <c r="A387" s="3"/>
      <c r="B387" s="5"/>
      <c r="C387" s="6"/>
      <c r="D387" s="6"/>
      <c r="E387" s="80">
        <v>35</v>
      </c>
      <c r="F387" s="16">
        <f>E387</f>
        <v>35</v>
      </c>
      <c r="G387" s="49"/>
      <c r="H387" s="47">
        <v>0.08</v>
      </c>
      <c r="I387" s="48"/>
      <c r="J387" s="48"/>
      <c r="K387" s="6"/>
    </row>
    <row r="388" spans="1:11" x14ac:dyDescent="0.2">
      <c r="A388" s="3"/>
      <c r="B388" s="5"/>
      <c r="C388" s="6"/>
      <c r="D388" s="6"/>
      <c r="E388" s="80"/>
      <c r="F388" s="43"/>
      <c r="G388" s="44">
        <f>F389-F387</f>
        <v>5</v>
      </c>
      <c r="H388" s="47"/>
      <c r="I388" s="48">
        <f>AVERAGE(H387,H389)</f>
        <v>0.08</v>
      </c>
      <c r="J388" s="48">
        <f>+G388*I388</f>
        <v>0.4</v>
      </c>
      <c r="K388" s="6"/>
    </row>
    <row r="389" spans="1:11" x14ac:dyDescent="0.2">
      <c r="A389" s="3"/>
      <c r="B389" s="5"/>
      <c r="C389" s="6"/>
      <c r="D389" s="6"/>
      <c r="E389" s="80">
        <v>40</v>
      </c>
      <c r="F389" s="16">
        <f>E389</f>
        <v>40</v>
      </c>
      <c r="G389" s="44"/>
      <c r="H389" s="47">
        <v>0.08</v>
      </c>
      <c r="I389" s="48"/>
      <c r="J389" s="48"/>
      <c r="K389" s="6"/>
    </row>
    <row r="390" spans="1:11" x14ac:dyDescent="0.2">
      <c r="A390" s="3"/>
      <c r="B390" s="5"/>
      <c r="C390" s="6"/>
      <c r="D390" s="6"/>
      <c r="E390" s="80"/>
      <c r="F390" s="43"/>
      <c r="G390" s="44">
        <f>F391-F389</f>
        <v>5</v>
      </c>
      <c r="H390" s="47"/>
      <c r="I390" s="48">
        <f>AVERAGE(H389,H391)</f>
        <v>0.08</v>
      </c>
      <c r="J390" s="48">
        <f>+G390*I390</f>
        <v>0.4</v>
      </c>
      <c r="K390" s="6"/>
    </row>
    <row r="391" spans="1:11" x14ac:dyDescent="0.2">
      <c r="A391" s="3"/>
      <c r="B391" s="5"/>
      <c r="C391" s="6"/>
      <c r="D391" s="6"/>
      <c r="E391" s="80">
        <v>45</v>
      </c>
      <c r="F391" s="16">
        <f>E391</f>
        <v>45</v>
      </c>
      <c r="G391" s="44"/>
      <c r="H391" s="47">
        <v>0.08</v>
      </c>
      <c r="I391" s="48"/>
      <c r="J391" s="48"/>
      <c r="K391" s="6"/>
    </row>
    <row r="392" spans="1:11" x14ac:dyDescent="0.2">
      <c r="A392" s="3"/>
      <c r="B392" s="5"/>
      <c r="C392" s="6"/>
      <c r="D392" s="6"/>
      <c r="E392" s="300" t="s">
        <v>7</v>
      </c>
      <c r="F392" s="300"/>
      <c r="G392" s="300"/>
      <c r="H392" s="300"/>
      <c r="I392" s="309"/>
      <c r="J392" s="68">
        <f>SUM(J373:J391)</f>
        <v>3.25</v>
      </c>
      <c r="K392" s="6"/>
    </row>
    <row r="393" spans="1:11" x14ac:dyDescent="0.2">
      <c r="A393" s="3"/>
      <c r="B393" s="5"/>
      <c r="C393" s="6"/>
      <c r="D393" s="6"/>
      <c r="E393" s="5"/>
      <c r="F393" s="6"/>
      <c r="G393" s="6"/>
      <c r="H393" s="6"/>
      <c r="I393" s="6"/>
      <c r="J393" s="6"/>
      <c r="K393" s="6"/>
    </row>
    <row r="394" spans="1:11" x14ac:dyDescent="0.2">
      <c r="A394" s="3"/>
      <c r="B394" s="5"/>
      <c r="C394" s="6"/>
      <c r="D394" s="6"/>
      <c r="E394" s="5"/>
      <c r="F394" s="6"/>
      <c r="G394" s="6"/>
      <c r="H394" s="6"/>
      <c r="I394" s="6"/>
      <c r="J394" s="6"/>
      <c r="K394" s="6"/>
    </row>
    <row r="395" spans="1:11" ht="18.75" x14ac:dyDescent="0.2">
      <c r="A395" s="289" t="s">
        <v>122</v>
      </c>
      <c r="B395" s="289"/>
      <c r="C395" s="289"/>
      <c r="D395" s="289"/>
      <c r="E395" s="289"/>
      <c r="F395" s="289"/>
      <c r="G395" s="289"/>
      <c r="H395" s="289"/>
      <c r="I395" s="289"/>
      <c r="J395" s="289"/>
      <c r="K395" s="289"/>
    </row>
    <row r="397" spans="1:11" ht="13.5" thickBot="1" x14ac:dyDescent="0.25">
      <c r="A397" s="31" t="s">
        <v>0</v>
      </c>
      <c r="B397" s="31" t="s">
        <v>1</v>
      </c>
      <c r="C397" s="280" t="s">
        <v>2</v>
      </c>
      <c r="D397" s="280"/>
      <c r="E397" s="280"/>
      <c r="F397" s="280"/>
      <c r="G397" s="280"/>
      <c r="H397" s="280"/>
      <c r="I397" s="280"/>
      <c r="J397" s="31" t="s">
        <v>3</v>
      </c>
      <c r="K397" s="17" t="s">
        <v>4</v>
      </c>
    </row>
    <row r="398" spans="1:11" ht="13.5" thickBot="1" x14ac:dyDescent="0.25">
      <c r="A398" s="10">
        <f>1+A369</f>
        <v>32</v>
      </c>
      <c r="B398" s="32" t="s">
        <v>12</v>
      </c>
      <c r="C398" s="279" t="s">
        <v>79</v>
      </c>
      <c r="D398" s="279"/>
      <c r="E398" s="279"/>
      <c r="F398" s="279"/>
      <c r="G398" s="279"/>
      <c r="H398" s="279"/>
      <c r="I398" s="279"/>
      <c r="J398" s="11" t="s">
        <v>13</v>
      </c>
      <c r="K398" s="12">
        <v>2</v>
      </c>
    </row>
    <row r="401" spans="1:11" ht="18.75" x14ac:dyDescent="0.2">
      <c r="A401" s="289" t="s">
        <v>123</v>
      </c>
      <c r="B401" s="289"/>
      <c r="C401" s="289"/>
      <c r="D401" s="289"/>
      <c r="E401" s="289"/>
      <c r="F401" s="289"/>
      <c r="G401" s="289"/>
      <c r="H401" s="289"/>
      <c r="I401" s="289"/>
      <c r="J401" s="289"/>
      <c r="K401" s="289"/>
    </row>
    <row r="402" spans="1:11" x14ac:dyDescent="0.2">
      <c r="A402" s="7"/>
      <c r="B402" s="8"/>
      <c r="C402" s="312"/>
      <c r="D402" s="312"/>
      <c r="E402" s="312"/>
      <c r="F402" s="312"/>
      <c r="G402" s="2"/>
      <c r="H402" s="1"/>
      <c r="I402" s="1"/>
      <c r="J402" s="1"/>
      <c r="K402" s="1"/>
    </row>
    <row r="403" spans="1:11" ht="13.5" thickBot="1" x14ac:dyDescent="0.25">
      <c r="A403" s="31" t="s">
        <v>0</v>
      </c>
      <c r="B403" s="31" t="s">
        <v>1</v>
      </c>
      <c r="C403" s="280" t="s">
        <v>2</v>
      </c>
      <c r="D403" s="280"/>
      <c r="E403" s="280"/>
      <c r="F403" s="280"/>
      <c r="G403" s="280"/>
      <c r="H403" s="280"/>
      <c r="I403" s="280"/>
      <c r="J403" s="31" t="s">
        <v>3</v>
      </c>
      <c r="K403" s="17" t="s">
        <v>4</v>
      </c>
    </row>
    <row r="404" spans="1:11" ht="13.5" thickBot="1" x14ac:dyDescent="0.25">
      <c r="A404" s="10">
        <f>1+A398</f>
        <v>33</v>
      </c>
      <c r="B404" s="32" t="s">
        <v>192</v>
      </c>
      <c r="C404" s="279" t="s">
        <v>191</v>
      </c>
      <c r="D404" s="279"/>
      <c r="E404" s="279"/>
      <c r="F404" s="279"/>
      <c r="G404" s="279"/>
      <c r="H404" s="279"/>
      <c r="I404" s="279"/>
      <c r="J404" s="11" t="s">
        <v>9</v>
      </c>
      <c r="K404" s="12">
        <v>1500</v>
      </c>
    </row>
    <row r="407" spans="1:11" ht="13.5" thickBot="1" x14ac:dyDescent="0.25">
      <c r="A407" s="99" t="s">
        <v>0</v>
      </c>
      <c r="B407" s="99" t="s">
        <v>1</v>
      </c>
      <c r="C407" s="280" t="s">
        <v>2</v>
      </c>
      <c r="D407" s="280"/>
      <c r="E407" s="280"/>
      <c r="F407" s="280"/>
      <c r="G407" s="280"/>
      <c r="H407" s="280"/>
      <c r="I407" s="280"/>
      <c r="J407" s="99" t="s">
        <v>3</v>
      </c>
      <c r="K407" s="17" t="s">
        <v>4</v>
      </c>
    </row>
    <row r="408" spans="1:11" ht="13.5" thickBot="1" x14ac:dyDescent="0.25">
      <c r="A408" s="10">
        <f>1+A404</f>
        <v>34</v>
      </c>
      <c r="B408" s="101" t="s">
        <v>193</v>
      </c>
      <c r="C408" s="279" t="s">
        <v>142</v>
      </c>
      <c r="D408" s="279"/>
      <c r="E408" s="279"/>
      <c r="F408" s="279"/>
      <c r="G408" s="279"/>
      <c r="H408" s="279"/>
      <c r="I408" s="279"/>
      <c r="J408" s="11" t="s">
        <v>9</v>
      </c>
      <c r="K408" s="12">
        <v>50</v>
      </c>
    </row>
  </sheetData>
  <mergeCells count="187">
    <mergeCell ref="C407:I407"/>
    <mergeCell ref="C408:I408"/>
    <mergeCell ref="C404:I404"/>
    <mergeCell ref="C402:F402"/>
    <mergeCell ref="E334:I334"/>
    <mergeCell ref="C337:I337"/>
    <mergeCell ref="C342:I342"/>
    <mergeCell ref="C403:I403"/>
    <mergeCell ref="E32:F32"/>
    <mergeCell ref="E33:F33"/>
    <mergeCell ref="E34:F34"/>
    <mergeCell ref="E86:F86"/>
    <mergeCell ref="G86:H86"/>
    <mergeCell ref="E35:F35"/>
    <mergeCell ref="E36:F36"/>
    <mergeCell ref="E37:F37"/>
    <mergeCell ref="E82:F82"/>
    <mergeCell ref="G82:H82"/>
    <mergeCell ref="E83:F83"/>
    <mergeCell ref="G83:H83"/>
    <mergeCell ref="E58:F58"/>
    <mergeCell ref="G58:H58"/>
    <mergeCell ref="E59:F59"/>
    <mergeCell ref="E38:F38"/>
    <mergeCell ref="C29:I29"/>
    <mergeCell ref="C30:I30"/>
    <mergeCell ref="E89:F89"/>
    <mergeCell ref="G89:H89"/>
    <mergeCell ref="G53:H53"/>
    <mergeCell ref="E60:I60"/>
    <mergeCell ref="E51:F51"/>
    <mergeCell ref="E87:F87"/>
    <mergeCell ref="G87:H87"/>
    <mergeCell ref="E84:F84"/>
    <mergeCell ref="G85:H85"/>
    <mergeCell ref="E39:F39"/>
    <mergeCell ref="E40:F40"/>
    <mergeCell ref="E80:F80"/>
    <mergeCell ref="G80:H80"/>
    <mergeCell ref="E65:I65"/>
    <mergeCell ref="G59:H59"/>
    <mergeCell ref="G55:H55"/>
    <mergeCell ref="E63:F63"/>
    <mergeCell ref="G63:H63"/>
    <mergeCell ref="E64:F64"/>
    <mergeCell ref="G64:H64"/>
    <mergeCell ref="E56:F56"/>
    <mergeCell ref="G79:H79"/>
    <mergeCell ref="A401:K401"/>
    <mergeCell ref="A395:K395"/>
    <mergeCell ref="C368:I368"/>
    <mergeCell ref="C369:I369"/>
    <mergeCell ref="E371:J371"/>
    <mergeCell ref="E88:F88"/>
    <mergeCell ref="G88:H88"/>
    <mergeCell ref="G84:H84"/>
    <mergeCell ref="E85:F85"/>
    <mergeCell ref="C336:I336"/>
    <mergeCell ref="I280:J280"/>
    <mergeCell ref="E90:I90"/>
    <mergeCell ref="F278:J278"/>
    <mergeCell ref="C298:I298"/>
    <mergeCell ref="C169:I169"/>
    <mergeCell ref="A302:K302"/>
    <mergeCell ref="C304:I304"/>
    <mergeCell ref="C305:I305"/>
    <mergeCell ref="C310:I310"/>
    <mergeCell ref="C311:I311"/>
    <mergeCell ref="C128:I128"/>
    <mergeCell ref="C157:I157"/>
    <mergeCell ref="C138:I138"/>
    <mergeCell ref="C154:I154"/>
    <mergeCell ref="C397:I397"/>
    <mergeCell ref="C398:I398"/>
    <mergeCell ref="C48:I48"/>
    <mergeCell ref="C49:I49"/>
    <mergeCell ref="C137:I137"/>
    <mergeCell ref="C158:I158"/>
    <mergeCell ref="C147:I147"/>
    <mergeCell ref="C76:I76"/>
    <mergeCell ref="C168:I168"/>
    <mergeCell ref="E95:I95"/>
    <mergeCell ref="B165:C165"/>
    <mergeCell ref="C127:I127"/>
    <mergeCell ref="C343:I343"/>
    <mergeCell ref="E345:J345"/>
    <mergeCell ref="E366:I366"/>
    <mergeCell ref="E313:J313"/>
    <mergeCell ref="E392:I392"/>
    <mergeCell ref="C69:I69"/>
    <mergeCell ref="C70:I70"/>
    <mergeCell ref="E67:I67"/>
    <mergeCell ref="E81:F81"/>
    <mergeCell ref="G81:H81"/>
    <mergeCell ref="E79:F79"/>
    <mergeCell ref="E61:F61"/>
    <mergeCell ref="A1:K2"/>
    <mergeCell ref="A3:K4"/>
    <mergeCell ref="A27:K27"/>
    <mergeCell ref="A7:K7"/>
    <mergeCell ref="C9:I9"/>
    <mergeCell ref="C10:I10"/>
    <mergeCell ref="E12:F12"/>
    <mergeCell ref="H12:I12"/>
    <mergeCell ref="H23:I23"/>
    <mergeCell ref="C109:I109"/>
    <mergeCell ref="C44:I44"/>
    <mergeCell ref="C45:I45"/>
    <mergeCell ref="G56:H56"/>
    <mergeCell ref="E57:F57"/>
    <mergeCell ref="G57:H57"/>
    <mergeCell ref="E97:I97"/>
    <mergeCell ref="H288:I288"/>
    <mergeCell ref="C110:I110"/>
    <mergeCell ref="C146:I146"/>
    <mergeCell ref="C75:I75"/>
    <mergeCell ref="C222:I222"/>
    <mergeCell ref="C223:I223"/>
    <mergeCell ref="A235:K235"/>
    <mergeCell ref="I255:J255"/>
    <mergeCell ref="A255:B255"/>
    <mergeCell ref="C255:D255"/>
    <mergeCell ref="F255:G255"/>
    <mergeCell ref="F276:G276"/>
    <mergeCell ref="C175:I175"/>
    <mergeCell ref="D112:J112"/>
    <mergeCell ref="C176:I176"/>
    <mergeCell ref="B217:D219"/>
    <mergeCell ref="G61:H61"/>
    <mergeCell ref="E52:F52"/>
    <mergeCell ref="E53:F53"/>
    <mergeCell ref="G51:H51"/>
    <mergeCell ref="G52:H52"/>
    <mergeCell ref="E55:F55"/>
    <mergeCell ref="E54:F54"/>
    <mergeCell ref="G54:H54"/>
    <mergeCell ref="G107:I107"/>
    <mergeCell ref="C100:I100"/>
    <mergeCell ref="C101:I101"/>
    <mergeCell ref="E91:F91"/>
    <mergeCell ref="G91:H91"/>
    <mergeCell ref="E93:F93"/>
    <mergeCell ref="G93:H93"/>
    <mergeCell ref="E94:F94"/>
    <mergeCell ref="G94:H94"/>
    <mergeCell ref="G103:J103"/>
    <mergeCell ref="C162:I162"/>
    <mergeCell ref="D116:I116"/>
    <mergeCell ref="C161:I161"/>
    <mergeCell ref="A198:K198"/>
    <mergeCell ref="A274:B274"/>
    <mergeCell ref="C274:D274"/>
    <mergeCell ref="F274:G274"/>
    <mergeCell ref="E220:I220"/>
    <mergeCell ref="C231:I231"/>
    <mergeCell ref="C232:I232"/>
    <mergeCell ref="F259:G259"/>
    <mergeCell ref="I259:J259"/>
    <mergeCell ref="C207:I207"/>
    <mergeCell ref="C208:I208"/>
    <mergeCell ref="C194:I194"/>
    <mergeCell ref="B164:C164"/>
    <mergeCell ref="C124:I124"/>
    <mergeCell ref="C153:I153"/>
    <mergeCell ref="B118:J118"/>
    <mergeCell ref="C122:I122"/>
    <mergeCell ref="C299:I299"/>
    <mergeCell ref="C185:I185"/>
    <mergeCell ref="C186:I186"/>
    <mergeCell ref="C290:I290"/>
    <mergeCell ref="C291:I291"/>
    <mergeCell ref="C282:I282"/>
    <mergeCell ref="C195:I195"/>
    <mergeCell ref="A236:E236"/>
    <mergeCell ref="F236:G236"/>
    <mergeCell ref="I236:J236"/>
    <mergeCell ref="C200:I200"/>
    <mergeCell ref="C201:I201"/>
    <mergeCell ref="G296:I296"/>
    <mergeCell ref="G228:I228"/>
    <mergeCell ref="C283:I283"/>
    <mergeCell ref="C214:I214"/>
    <mergeCell ref="C215:I215"/>
    <mergeCell ref="I274:J274"/>
    <mergeCell ref="A258:K258"/>
    <mergeCell ref="A259:E259"/>
    <mergeCell ref="I276:J276"/>
  </mergeCells>
  <printOptions horizontalCentered="1"/>
  <pageMargins left="0.70866141732283472" right="0.70866141732283472" top="0.74803149606299213" bottom="1.1417322834645669" header="0.31496062992125984" footer="0.31496062992125984"/>
  <pageSetup paperSize="120" scale="71" orientation="portrait" r:id="rId1"/>
  <headerFooter>
    <oddFooter xml:space="preserve">&amp;L&amp;8 
&amp;C&amp;8&amp;P/&amp;N
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Presupuesto</vt:lpstr>
      <vt:lpstr>Cronograma</vt:lpstr>
      <vt:lpstr>MC</vt:lpstr>
      <vt:lpstr>MC!Área_de_impresión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Arnaldo Guillen Hernandez - PROYECTOS</dc:creator>
  <cp:lastModifiedBy>Jose Calderon</cp:lastModifiedBy>
  <cp:lastPrinted>2019-06-11T14:36:25Z</cp:lastPrinted>
  <dcterms:created xsi:type="dcterms:W3CDTF">2014-07-17T15:16:04Z</dcterms:created>
  <dcterms:modified xsi:type="dcterms:W3CDTF">2019-07-24T21:44:15Z</dcterms:modified>
</cp:coreProperties>
</file>