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ser\Dropbox\PROYECTOS UNACIFOR\Proyecto Edificio 50 aniversario\ARCHIVOS LICITACION PROYECTO EDIFICIO DE AULAS 50 ANIVERSARIO\"/>
    </mc:Choice>
  </mc:AlternateContent>
  <xr:revisionPtr revIDLastSave="0" documentId="13_ncr:1_{6A214068-15F6-470D-A903-6C1E16B363BE}" xr6:coauthVersionLast="43" xr6:coauthVersionMax="43" xr10:uidLastSave="{00000000-0000-0000-0000-000000000000}"/>
  <bookViews>
    <workbookView xWindow="-120" yWindow="-120" windowWidth="20730" windowHeight="11160" xr2:uid="{4718882C-321A-4459-8E7E-C2CE52569629}"/>
  </bookViews>
  <sheets>
    <sheet name="50 Anivesario" sheetId="1" r:id="rId1"/>
  </sheets>
  <definedNames>
    <definedName name="_xlnm._FilterDatabase" localSheetId="0" hidden="1">'50 Anivesario'!$B$7:$AV$309</definedName>
    <definedName name="_xlnm.Print_Area" localSheetId="0">'50 Anivesario'!$A$1:$F$321</definedName>
    <definedName name="_xlnm.Print_Titles" localSheetId="0">'50 Anivesario'!$7:$8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1" i="1" l="1"/>
  <c r="D117" i="1"/>
  <c r="D128" i="1"/>
  <c r="D127" i="1"/>
  <c r="D126" i="1"/>
  <c r="D125" i="1"/>
  <c r="D124" i="1"/>
  <c r="D123" i="1"/>
  <c r="D122" i="1"/>
  <c r="D120" i="1"/>
  <c r="D118" i="1"/>
  <c r="D115" i="1"/>
  <c r="F285" i="1" l="1"/>
  <c r="D132" i="1"/>
  <c r="D131" i="1"/>
  <c r="D116" i="1"/>
  <c r="D48" i="1" l="1"/>
  <c r="A18" i="1" l="1"/>
  <c r="A19" i="1" s="1"/>
  <c r="A20" i="1" s="1"/>
  <c r="A21" i="1" s="1"/>
  <c r="A22" i="1" s="1"/>
  <c r="A23" i="1" s="1"/>
  <c r="D103" i="1" l="1"/>
  <c r="D102" i="1"/>
  <c r="D101" i="1"/>
  <c r="D100" i="1"/>
  <c r="D99" i="1"/>
  <c r="D98" i="1"/>
  <c r="D97" i="1"/>
  <c r="D96" i="1"/>
  <c r="D95" i="1"/>
  <c r="D93" i="1"/>
  <c r="D92" i="1"/>
  <c r="D91" i="1"/>
  <c r="D90" i="1"/>
  <c r="D89" i="1"/>
  <c r="D88" i="1"/>
  <c r="D87" i="1"/>
  <c r="D86" i="1"/>
  <c r="D85" i="1"/>
  <c r="D81" i="1"/>
  <c r="D76" i="1"/>
  <c r="D53" i="1"/>
  <c r="D46" i="1"/>
  <c r="D45" i="1"/>
  <c r="D44" i="1"/>
  <c r="D43" i="1"/>
  <c r="A39" i="1"/>
  <c r="A40" i="1" s="1"/>
  <c r="A41" i="1" s="1"/>
  <c r="D35" i="1"/>
  <c r="D33" i="1"/>
  <c r="A26" i="1"/>
  <c r="A27" i="1" s="1"/>
  <c r="A28" i="1" s="1"/>
  <c r="A29" i="1" s="1"/>
  <c r="A30" i="1" s="1"/>
  <c r="A31" i="1" s="1"/>
  <c r="A32" i="1" s="1"/>
  <c r="A33" i="1" s="1"/>
  <c r="A34" i="1" s="1"/>
  <c r="A35" i="1" s="1"/>
  <c r="A36" i="1" s="1"/>
  <c r="A42" i="1" l="1"/>
  <c r="A43" i="1" s="1"/>
  <c r="A44" i="1" s="1"/>
  <c r="A45" i="1" s="1"/>
  <c r="A46" i="1" s="1"/>
  <c r="A47" i="1" s="1"/>
  <c r="A48" i="1" s="1"/>
  <c r="A49" i="1" s="1"/>
  <c r="A51" i="1" s="1"/>
  <c r="A52" i="1" s="1"/>
  <c r="A53" i="1" s="1"/>
  <c r="A54" i="1" s="1"/>
  <c r="A55" i="1" s="1"/>
  <c r="A56" i="1" s="1"/>
  <c r="A57" i="1" s="1"/>
  <c r="A58" i="1" s="1"/>
  <c r="A59" i="1" s="1"/>
  <c r="A60" i="1" s="1"/>
  <c r="A61" i="1" s="1"/>
  <c r="A62" i="1" s="1"/>
  <c r="A64" i="1" s="1"/>
  <c r="A65" i="1" l="1"/>
  <c r="A67" i="1" s="1"/>
  <c r="A69" i="1" s="1"/>
  <c r="A71" i="1" s="1"/>
  <c r="A73" i="1" s="1"/>
  <c r="A75" i="1" s="1"/>
  <c r="A77" i="1" s="1"/>
  <c r="A79" i="1" s="1"/>
  <c r="A80" i="1" s="1"/>
  <c r="A81" i="1" s="1"/>
  <c r="A82" i="1" s="1"/>
  <c r="A83" i="1" s="1"/>
  <c r="A66" i="1"/>
  <c r="A68" i="1" s="1"/>
  <c r="A70" i="1" s="1"/>
  <c r="A72" i="1" s="1"/>
  <c r="A74" i="1" s="1"/>
  <c r="A76" i="1" s="1"/>
  <c r="A85" i="1" l="1"/>
  <c r="A86" i="1" s="1"/>
  <c r="A87" i="1" s="1"/>
  <c r="A88" i="1" s="1"/>
  <c r="A89" i="1" s="1"/>
  <c r="A90" i="1" s="1"/>
  <c r="A91" i="1" s="1"/>
  <c r="A92" i="1" s="1"/>
  <c r="A93" i="1" s="1"/>
  <c r="A181" i="1"/>
  <c r="A182" i="1" s="1"/>
  <c r="A183" i="1" s="1"/>
  <c r="A184" i="1" s="1"/>
  <c r="A185" i="1" s="1"/>
  <c r="A291" i="1"/>
  <c r="A292" i="1" s="1"/>
  <c r="A293" i="1" s="1"/>
  <c r="A296" i="1"/>
  <c r="A297" i="1" s="1"/>
  <c r="A298" i="1" s="1"/>
  <c r="A299" i="1" s="1"/>
  <c r="A300" i="1" s="1"/>
  <c r="A301" i="1" s="1"/>
  <c r="A302" i="1" s="1"/>
  <c r="A303" i="1" s="1"/>
  <c r="A304" i="1" s="1"/>
  <c r="D300" i="1"/>
  <c r="A307" i="1"/>
  <c r="A308" i="1" s="1"/>
  <c r="A311" i="1"/>
  <c r="A312" i="1" s="1"/>
  <c r="A313" i="1" s="1"/>
  <c r="A314" i="1" s="1"/>
  <c r="A317" i="1"/>
  <c r="A318" i="1" s="1"/>
  <c r="A319" i="1" s="1"/>
  <c r="F315" i="1" l="1"/>
  <c r="A187" i="1"/>
  <c r="A188" i="1" s="1"/>
  <c r="A189" i="1" s="1"/>
  <c r="A190" i="1" s="1"/>
  <c r="A191" i="1" s="1"/>
  <c r="A192" i="1" s="1"/>
  <c r="A193" i="1" s="1"/>
  <c r="A194" i="1" s="1"/>
  <c r="A195" i="1" s="1"/>
  <c r="A196" i="1" s="1"/>
  <c r="A198" i="1" s="1"/>
  <c r="A199" i="1" s="1"/>
  <c r="A200" i="1" s="1"/>
  <c r="A201" i="1" s="1"/>
  <c r="A202" i="1" s="1"/>
  <c r="A203" i="1" s="1"/>
  <c r="A204" i="1" s="1"/>
  <c r="A205" i="1" s="1"/>
  <c r="A95" i="1"/>
  <c r="A96" i="1" s="1"/>
  <c r="A97" i="1" s="1"/>
  <c r="A98" i="1" s="1"/>
  <c r="A99" i="1" s="1"/>
  <c r="A100" i="1" s="1"/>
  <c r="A101" i="1" s="1"/>
  <c r="A102" i="1" s="1"/>
  <c r="A103" i="1" s="1"/>
  <c r="F294" i="1"/>
  <c r="F309" i="1"/>
  <c r="F320" i="1"/>
  <c r="A208" i="1" l="1"/>
  <c r="A209" i="1" s="1"/>
  <c r="A210" i="1" s="1"/>
  <c r="A211" i="1" s="1"/>
  <c r="A212" i="1" s="1"/>
  <c r="A213" i="1" s="1"/>
  <c r="A214" i="1" s="1"/>
  <c r="A216" i="1" l="1"/>
  <c r="A217" i="1" s="1"/>
  <c r="A218" i="1" s="1"/>
  <c r="A219" i="1" s="1"/>
  <c r="A220" i="1" s="1"/>
  <c r="A221" i="1" s="1"/>
  <c r="A222" i="1" s="1"/>
  <c r="A223" i="1" s="1"/>
  <c r="D21" i="1"/>
  <c r="D19" i="1"/>
  <c r="D18" i="1"/>
  <c r="A225" i="1" l="1"/>
  <c r="A226" i="1" s="1"/>
  <c r="A227" i="1" s="1"/>
  <c r="D161" i="1"/>
  <c r="D166" i="1"/>
  <c r="D164" i="1"/>
  <c r="A230" i="1" l="1"/>
  <c r="A231" i="1" s="1"/>
  <c r="A232" i="1" s="1"/>
  <c r="D130" i="1"/>
  <c r="D162" i="1"/>
  <c r="A235" i="1" l="1"/>
  <c r="A236" i="1" s="1"/>
  <c r="A237" i="1" s="1"/>
  <c r="A238" i="1" s="1"/>
  <c r="A239" i="1" s="1"/>
  <c r="A240" i="1" s="1"/>
  <c r="A241" i="1" s="1"/>
  <c r="A243" i="1" l="1"/>
  <c r="A244" i="1" s="1"/>
  <c r="A245" i="1" s="1"/>
  <c r="A246" i="1" s="1"/>
  <c r="A247" i="1" s="1"/>
  <c r="D163" i="1"/>
  <c r="D169" i="1"/>
  <c r="A249" i="1" l="1"/>
  <c r="A250" i="1" s="1"/>
  <c r="A251" i="1" s="1"/>
  <c r="A252" i="1" s="1"/>
  <c r="A253" i="1" s="1"/>
  <c r="A254" i="1" s="1"/>
  <c r="A255" i="1" s="1"/>
  <c r="A256" i="1" s="1"/>
  <c r="A257" i="1" s="1"/>
  <c r="A258" i="1" s="1"/>
  <c r="A259" i="1" s="1"/>
  <c r="A260" i="1" s="1"/>
  <c r="A261" i="1" s="1"/>
  <c r="A262" i="1" s="1"/>
  <c r="F24" i="1"/>
  <c r="F112" i="1" l="1"/>
  <c r="A264" i="1"/>
  <c r="A265" i="1" s="1"/>
  <c r="F178" i="1"/>
  <c r="A267" i="1" l="1"/>
  <c r="A268" i="1" s="1"/>
  <c r="A269" i="1" s="1"/>
  <c r="A270" i="1" s="1"/>
  <c r="A271" i="1" s="1"/>
  <c r="A150" i="1"/>
  <c r="D150" i="1"/>
  <c r="D299" i="1" s="1"/>
  <c r="F305" i="1" s="1"/>
  <c r="A274" i="1" l="1"/>
  <c r="A276" i="1" s="1"/>
  <c r="A277" i="1" s="1"/>
  <c r="A278" i="1" s="1"/>
  <c r="A279" i="1" s="1"/>
  <c r="F152" i="1"/>
  <c r="F104" i="1"/>
  <c r="A281" i="1" l="1"/>
  <c r="A282" i="1" s="1"/>
  <c r="A283" i="1" s="1"/>
  <c r="A284" i="1" s="1"/>
  <c r="A286" i="1" s="1"/>
  <c r="A288" i="1" s="1"/>
  <c r="D119" i="1"/>
  <c r="D114" i="1"/>
  <c r="A114" i="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D11" i="1" l="1"/>
  <c r="F16" i="1" s="1"/>
  <c r="A106" i="1"/>
  <c r="A107" i="1" s="1"/>
  <c r="A108" i="1" s="1"/>
  <c r="A109" i="1" s="1"/>
  <c r="A110" i="1" s="1"/>
  <c r="A111" i="1" s="1"/>
  <c r="D145" i="1"/>
  <c r="F148" i="1" s="1"/>
  <c r="F142" i="1" l="1"/>
  <c r="A10" i="1" l="1"/>
  <c r="A11" i="1" s="1"/>
  <c r="A12" i="1" s="1"/>
  <c r="A13" i="1" s="1"/>
  <c r="A14" i="1" s="1"/>
  <c r="A15" i="1" s="1"/>
  <c r="A144" i="1"/>
  <c r="A145" i="1" s="1"/>
  <c r="A154" i="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51" i="1" l="1"/>
  <c r="A146" i="1"/>
  <c r="A147" i="1" s="1"/>
  <c r="F289" i="1"/>
  <c r="F321" i="1" s="1"/>
</calcChain>
</file>

<file path=xl/sharedStrings.xml><?xml version="1.0" encoding="utf-8"?>
<sst xmlns="http://schemas.openxmlformats.org/spreadsheetml/2006/main" count="577" uniqueCount="294">
  <si>
    <t>GRAN TOTAL ACTIVIDADES INFRAESTRUCTURA Y EQUIPAMIENTO</t>
  </si>
  <si>
    <t xml:space="preserve">EQUIPAMIENTO </t>
  </si>
  <si>
    <t>GRADAS</t>
  </si>
  <si>
    <t>Pintura Acrilica en cielo falso de tabla yeso</t>
  </si>
  <si>
    <t xml:space="preserve">ACONDICIONADORES DE AIRE </t>
  </si>
  <si>
    <t>INSTALACIONES ELECTRICAS</t>
  </si>
  <si>
    <t>Accesorios y Valvulas</t>
  </si>
  <si>
    <t>INSTALACIONES SANITARIAS</t>
  </si>
  <si>
    <t xml:space="preserve">Cielo falso colgante tipo acustico en aulas y pasillos </t>
  </si>
  <si>
    <t>Firme de concreto 1er nivel de 5cm de espesor</t>
  </si>
  <si>
    <t>Pared de Bloque de 4¨</t>
  </si>
  <si>
    <t>Losa de concreto de 8cm espesor con malla electrosoldada incluye lamina Galvadeck calibre 24</t>
  </si>
  <si>
    <t>LOSA AZOTEA</t>
  </si>
  <si>
    <t>CIMENTACIONES</t>
  </si>
  <si>
    <t>Marcado topografico del Edificio</t>
  </si>
  <si>
    <t>ML</t>
  </si>
  <si>
    <t>Construccion de Bodega para Materiales</t>
  </si>
  <si>
    <t>PRELIMINARES</t>
  </si>
  <si>
    <t>CANTIDAD</t>
  </si>
  <si>
    <t>UNIDAD</t>
  </si>
  <si>
    <t>ACTIVIDAD</t>
  </si>
  <si>
    <t>ITEM</t>
  </si>
  <si>
    <t>DE LA UNIVERSIDAD NACIONAL DE CIENCIAS FORESTALES (UNACIFOR), PERÍODO 2019"</t>
  </si>
  <si>
    <t xml:space="preserve">PROYECTO: "CONSTRUCCIÓN DE EDIFICIO DE AULAS </t>
  </si>
  <si>
    <t>UNIVERSIDAD DE CIENCIAS FORESTALES</t>
  </si>
  <si>
    <t>Limpieza y Remoción de Capa Vegetal Existente, incluye desenraizado de arboles y todo elemento estructural que se encuentre en la superficie y perimetro, (incluye acareo y botado de material fuera del proyecto)</t>
  </si>
  <si>
    <t>EXCAVACIONES Y RELLENOS</t>
  </si>
  <si>
    <t>Relleno Compactado con Material Selecto en Zapatas y Vigas Tensoras</t>
  </si>
  <si>
    <t>Divisiones para sanitarios y urinarios de melamina</t>
  </si>
  <si>
    <t>GLOBAL</t>
  </si>
  <si>
    <t>UND</t>
  </si>
  <si>
    <t>PISOS</t>
  </si>
  <si>
    <t>CIELOS</t>
  </si>
  <si>
    <t>ELEMENTOS ESTRUCTURALES</t>
  </si>
  <si>
    <t>PAREDES</t>
  </si>
  <si>
    <t>Cerco Perimetral (60X40)</t>
  </si>
  <si>
    <t>EXTERIORES</t>
  </si>
  <si>
    <t>Zócalo (Guardapolvo) de piso</t>
  </si>
  <si>
    <t>Cielos de tabla yeso en Lobby, Rampa y Cubo de Gradas</t>
  </si>
  <si>
    <t>Ceramica de 25cmx 30cm en Paredes de baños. H=2.10</t>
  </si>
  <si>
    <t>Aceras Exteriores (Ancho 1.20 m, Espesor 0.10 m)</t>
  </si>
  <si>
    <t>P-02. Puerta Termoformada Doble</t>
  </si>
  <si>
    <t>Barandal de aluminio y vidrio en Pasillo y Gradas (Sistema zocalo vidrio claro 10mm)</t>
  </si>
  <si>
    <t>PRECIO UNITARIO</t>
  </si>
  <si>
    <t>PRECIO TOTAL</t>
  </si>
  <si>
    <t>SUB TOTAL PRELIMINARES</t>
  </si>
  <si>
    <t>SUB TOTAL EXCAVACIONES Y RELLENOS</t>
  </si>
  <si>
    <t>SUB TOTAL CIMENTACIONES</t>
  </si>
  <si>
    <t>SUB TOTAL ELEMENTOS ESTRUCTURALES</t>
  </si>
  <si>
    <t>SUB TOTAL PAREDES</t>
  </si>
  <si>
    <t xml:space="preserve">SUB TOTAL CIELOS </t>
  </si>
  <si>
    <t>SUB TOTAL INSTALACIONES HIDROSANITARIAS</t>
  </si>
  <si>
    <t>SUB TOTAL INSTALACIONES ELÉCTRICAS</t>
  </si>
  <si>
    <t>SUB TOTAL ACONDICIONADORES DE AIRE</t>
  </si>
  <si>
    <t>SUB TOTAL ACABADOS ESPECIALES</t>
  </si>
  <si>
    <t>SUB TOTAL GRADAS</t>
  </si>
  <si>
    <t>SUB TOTAL EXTERIORES</t>
  </si>
  <si>
    <t>SUB TOTAL EQUIPAMIENTO</t>
  </si>
  <si>
    <t>Refuerzo de tubo estructural de 4x4 para fachadas de vidrio</t>
  </si>
  <si>
    <t>Pileta de aseo (Incluye grifo y coladera)</t>
  </si>
  <si>
    <t>Suministro e instalacion de grifos cromados para patio</t>
  </si>
  <si>
    <t>Suministro e instalacion de grifos para jardineras</t>
  </si>
  <si>
    <t>Cisterna 5000 gls</t>
  </si>
  <si>
    <t>Cajas de Registro AN</t>
  </si>
  <si>
    <t>Cajas de Registro ALL</t>
  </si>
  <si>
    <t>Cajas de Válvulas AP</t>
  </si>
  <si>
    <t>VENTANAS, PUERTAS Y BARANDALES</t>
  </si>
  <si>
    <t>SUB TOTAL VENTANAS, PUERTAS Y BARANDALES</t>
  </si>
  <si>
    <t>ACABADOS</t>
  </si>
  <si>
    <t>Pintura Acrilica en paredes</t>
  </si>
  <si>
    <t>Pared de Bloque de 6¨ (En exteriores de baños)</t>
  </si>
  <si>
    <t>Piso de Porcelanato (Incluye Autonivelante)</t>
  </si>
  <si>
    <t>Trazado y Niveleteado</t>
  </si>
  <si>
    <t>Fundición de Desniveles en Losa de Techo</t>
  </si>
  <si>
    <t>Suministro e Instalación de Coladeras de 3"</t>
  </si>
  <si>
    <t>Suministro e Instalación de Coladeras de 4" tipo Cúpula en Losa</t>
  </si>
  <si>
    <t>Suministro e Instalación de Sanitarios tipo push</t>
  </si>
  <si>
    <t>Suministro e Instalación de muebles de granito en lavamanos</t>
  </si>
  <si>
    <t xml:space="preserve">Suministro e Instalación de Urinarios </t>
  </si>
  <si>
    <t>Columna falsa de durock en bajantes de aguas lluvias</t>
  </si>
  <si>
    <t>Suministro e instalación de Pizarra, fabricada con 2 piezas de vidrio claro laminado de 2.50x1.20x3/8" con bordes pulidos y portaborrador</t>
  </si>
  <si>
    <t>Suministro e Instalación de Tuberia de PVC de 1/2" AP</t>
  </si>
  <si>
    <t xml:space="preserve">Suministro e Instalación de Tuberia de PVC de 4" AN </t>
  </si>
  <si>
    <t>Suministro e Instalación de Tubería de PVC de 6" ALL (Desagües en Losa)</t>
  </si>
  <si>
    <t>Suministro e Instalación de Tubería de PVC de 6" ALL</t>
  </si>
  <si>
    <t>Suministro e Instalación de Tuberia de PVC de 2" AG</t>
  </si>
  <si>
    <t>Suministro e Instalación de Tuberia de PVC 3/4" AP</t>
  </si>
  <si>
    <t>Fascia tablayeso interior en Muros Cortina</t>
  </si>
  <si>
    <t>Fascia tablayeso interior en Pasillos</t>
  </si>
  <si>
    <t>Bajantes Aguas Negras PVC 4"</t>
  </si>
  <si>
    <t>Bajantes Aguas Grises PVC 2"</t>
  </si>
  <si>
    <t>Bajantes Aguas Lluvias PVC 6"</t>
  </si>
  <si>
    <t>Fascia durock exterior sobre Muros Cortina</t>
  </si>
  <si>
    <t>Repello en paredes de bloques (Incluye Elementos de Concreto)</t>
  </si>
  <si>
    <t>Pulido de paredes de bloques (Incluye Elementos de Concreto)</t>
  </si>
  <si>
    <t>Limpieza final y Durante Ejecución de Proyecto  (incluye acareo y botado de material fuera del proyecto)</t>
  </si>
  <si>
    <t>Excavación con Maquinaria Terreno Tipo III DURO Zapatas Aisladas</t>
  </si>
  <si>
    <t>Excavación con Maquinaria Terreno Tipo III DURO Zapatas Corridas</t>
  </si>
  <si>
    <t>Relleno Compactado con Material Selecto para nivelación de terreno</t>
  </si>
  <si>
    <t>Excavación con Maquinaria Terreno Tipo III DURO para Viga Tensora</t>
  </si>
  <si>
    <t>Suministro e instalacion de unidad evaporadora y condensaora de aire acondicionado tipo techo 5 TON</t>
  </si>
  <si>
    <t>Suministro e instalacion de unidad evaporadora y condensaora de aire acondicionado tipo techo 4 TON</t>
  </si>
  <si>
    <t>Suministro e instalacion de unidad evaporadora y condensaora de aire acondicionado tipo techo 3 TON</t>
  </si>
  <si>
    <t>und</t>
  </si>
  <si>
    <t>LINEA PRIMARIA</t>
  </si>
  <si>
    <t>GLB</t>
  </si>
  <si>
    <t>EQUIPOS ELECTRICOS (SUMINISTRO Y/O MONTAJE)</t>
  </si>
  <si>
    <t>ALIMENTADORES ELECTRICOS (SUMINISTRO E INSTALACION DE)</t>
  </si>
  <si>
    <t>ILUMINACION</t>
  </si>
  <si>
    <t>ILUMINACION NIVEL 2</t>
  </si>
  <si>
    <t>ILUMINACION NIVEL AZOTEA</t>
  </si>
  <si>
    <t>ILUMINACION EXTERIOR</t>
  </si>
  <si>
    <t>BAÑADORES DE FACHADAS</t>
  </si>
  <si>
    <t>TOMACORRIENTES Y OTRAS SALIDAS</t>
  </si>
  <si>
    <t>NIVEL 1</t>
  </si>
  <si>
    <t>NIVEL 2</t>
  </si>
  <si>
    <t>AZOTEA</t>
  </si>
  <si>
    <t>RED DE TIERRA DE EQUIPOS DE ACOMETIDA ELECTRICA EN BAJA TENSION</t>
  </si>
  <si>
    <t>RED PASIVA DE COMUNICACIONES</t>
  </si>
  <si>
    <t>NIVEL 1 Y 2</t>
  </si>
  <si>
    <t>CUARTO IT</t>
  </si>
  <si>
    <t>ILUMINACION NIVEL 3</t>
  </si>
  <si>
    <t>suministro e instalacion de postes de concreto de 40 pies</t>
  </si>
  <si>
    <t>suministro e instalación  de estructura primaria para cable 1/0 acsr, a‐iii‐1</t>
  </si>
  <si>
    <t>suministro e instalación  de estructura para secundario b‐ii‐1</t>
  </si>
  <si>
    <t>suministro e instalación  de aterrizaje de neutro, ct‐n</t>
  </si>
  <si>
    <t>suministro e instalación  de transicion aero‐subterraneo para xlpe, 1 fase, 34.5kv.</t>
  </si>
  <si>
    <t>suministro e instalacion de panelboard principal "pp', 8 espacios trifasicos con barras de 400a, 2 polos, sin main , 208 voltios, con barras de 25kaic, gabinete nema 1, montaje superficial,  similar al panel i‐line
de schneider electric</t>
  </si>
  <si>
    <t>suministro e instalacion de panel electrico "pif1', 42 espacios con barras de 125a, 2 fases 4 hilos, sin
main, 240 voltios, con barras de 10kaic, gabinete nema 1, montaje superficial similar al panel nq423l225 de schneider electric</t>
  </si>
  <si>
    <t>suministro e instalacion de panel electrico "pif2', 42 espacios con barras de 125a, 2 fases 4 hilos, sin main, 240 voltios, con barras de 10kaic, gabinete nema 1, montaje superficial similar al panel nq423l225
de schneider electric</t>
  </si>
  <si>
    <t>suministro e instalacion de panel electrico "pac1', 30 espacios con barras de 225a, 2 fases 4 hilos, sin main, 240 voltios, con barras de 10kaic, gabinete nema 1, montaje superficial similar al panel nq303l225
de schneider electric</t>
  </si>
  <si>
    <t>suministro e instalacion de panel electrico "pac2', 30 espacios con barras de 225a, 2 fases 4 hilos, sin main, 240 voltios, con barras de 10kaic, gabinete nema 1, montaje superficial similar al panel nq303l225
de schneider electric</t>
  </si>
  <si>
    <t>suministro e instalacion de breaker principal "bpr', en caja moldeada de 400a, 2 polos,240voltios con barras de 35kaic, gabinete nema 1, montaje superficial,  similar  interruptor  marco l modelo lh26400 de schneider electric, incluye caja moldeada para breaker la400fmx</t>
  </si>
  <si>
    <t>suministro de medidor de energia monofasico,  medidor digital , para medicion de potencia, energia, voltaje, corriente, con base de medicion para uso exterior, incluye dos transformadores de corriente
de 600:5 instalados dentro del transformador pad mounted</t>
  </si>
  <si>
    <t>suministro e instalacion de supresor de picos spd de 80ka 2f+n+t 120/208v 60hz. incluye salida electrica
para conectar a panel principal</t>
  </si>
  <si>
    <t>suministro e instalacion de interruptor de seguridad tipo  cuchilla sin fusibles. 3 polos, voltaje de operacion 240, uso exterior (nema 3), 30 amps similar a modelo du221rb de schneider electric.</t>
  </si>
  <si>
    <t>alimentador de red primaria a transformador pad mounted nuevo con 1#2 f xlpe con aislamiento al 133%  + 1#2 n  awg‐cu thhn/thwn2 en 1 tubo pvc ced 40 de 4", incluye subida en poste con tubo imc de 4"
+ cono de alivio para conexion en poste y bota de conexion en transformador pad mounted</t>
  </si>
  <si>
    <t>alimentador de transformador a breaker en caja moldeada 400a con 2x2#4/0 f+2x1#3/0 n + 1#2 t awg‐
cu thhn/thwn2 en 2 tubos pvc ced 40 de 3"/emt superficial</t>
  </si>
  <si>
    <t>alimentador  de  breaker  en  caja  moldeada
thhn/thwn2 en 2 tubos emt de  3"a  panel  principal  pp  con  2x2#4/0  f+2x1#3/0  n  awg‐cu</t>
  </si>
  <si>
    <t>alimentador de pif1 desde pp con 2#2+1#4n+1#8t awg‐cu thhn, 1xemt 1‐1/2". ubicado en cuarto electrico
1 nivel</t>
  </si>
  <si>
    <t>alimentador de pif2 desde pp con 2#2+1#4n+1#8t awg‐cu thhn, 1xemt 1‐1/2", ubicado en cuarto electrico
2 nivel</t>
  </si>
  <si>
    <t>alimentador de pac1 desde pp con  2#2/0+1#1/0n+1#6t awg‐cu thhn, 1xemt 2",  ubicado en cuarto
electrico 2 nivel</t>
  </si>
  <si>
    <t>alimentador de pac2 desde pp con  2#2/0+1#1/0n+6t awg‐cu thhn, 1xemt 2",  ubicado en cuarto electrico
2 nivel</t>
  </si>
  <si>
    <t>caja de registro de concreto para  registro electrico 0.5x0.5x.06</t>
  </si>
  <si>
    <t>suministro e instalacion de salida electrica para luminarias interiores con tuberia pvc ced 40 de 1/2" y
conductor awg‐cu 2x12+1x14t thhn</t>
  </si>
  <si>
    <t>luminaria de pared led, superficial, 60k, 12w, 120v, marco de aluminio, color natural similar a modelo
bidi halo  p37091‐36 de sylvania.</t>
  </si>
  <si>
    <t>suministro de luminaria panel led para empotrar,housing 2'x2', lente acrilico lechoso ,4000 lumenes,
40 watts, mvolt,  6000k temperatura de color, similar a modelo  p27540 de sylvania.</t>
  </si>
  <si>
    <t>suministro de luminaria led cuadrada tipo spot  housing de 6" de apertura de 150 grados con trim difusor  claro, empotrable ,color de temperatura 6500k, 80 cri, 760 lumenes, 10 watts, similar al
modelo  round panel led p24337 de sylvania</t>
  </si>
  <si>
    <t>luminaria led tipo industrial, montaje superficial o suspendido, sellada, difusor acrilico lechoso, 5000 lumenes, 60k, 50w, multivoltaje, similar al catalog xvml l48 5000lm 50k de lithonia</t>
  </si>
  <si>
    <t>suministro e instalacion de interruptores sencillos de 15a, 120v</t>
  </si>
  <si>
    <t>suministro e instalacion de interruptores  de 3 vias (vaiven) sencillo 15a, 120v</t>
  </si>
  <si>
    <t>luminaria de pared led, superficial, 60k, 40w, 120v, marco de aluminio, color natural similar a modelo
bidi halo  p37091‐36 de sylvania.</t>
  </si>
  <si>
    <t>suministro de luminaria led cuadrada tipo spot  housing de 6" de apertura de 150 grados con trim
difusor  claro, empotrable ,color de temperatura 6000k, 80 cri, 700 lumenes, 10 watts, similar al modelo  round panel led p24337 de sylvania</t>
  </si>
  <si>
    <t>suministro e  instalacion de luminaria suspendida tipo campana,  led, 10000 lumenes, 60k, 100w, multivoltaje.</t>
  </si>
  <si>
    <t>suministro e instalacion de salida electrica para luminarias exteriores con tuberia pvc ced 40 de 1/2" y
conductor awg‐cu 2x12+1x14t thhn</t>
  </si>
  <si>
    <t>suministro e instalacion de luminaria para uso exterior tipo tortuga,  led, 700 lumenes, 60k, 12w, multivoltaje similar a modelo tortuga p36703‐42 de sylvania.</t>
  </si>
  <si>
    <t>suministro e instalacion de control con fotocelda de 1 circuito</t>
  </si>
  <si>
    <t>suministro e instalacion de bañador led de pared, rgb, para uso exterior, 36w, ip67, 240v similar al modelo  p25543‐36 de sylvania</t>
  </si>
  <si>
    <t>suministro e instalacion de salida electrica  y tomacorriente doble polarizado, 15a, 125v, nema 5‐15r, color blanco, similar al cat. cr15w de cooper wiring devices, con tapa similar a cat. 5132w de cooper, instalado en caja metálica rectangular tipo pesada de 4"x2"x2‐1/8", h=0.4m s.n.p.t,con tuberia pvc de
1/2" y conductor awg‐cu 2x12+1x12t thhn</t>
  </si>
  <si>
    <t>suministro e instalacion de salida electrica y tomacorriente doble polarizado, gfci,  20a, 125v, nema 5‐ 20r, color blanco, similar al cat. sgf15w de cooper wiring devices, con tapa para intemperie similar al cat. s1966 de cooper. instalado en caja metálica cuadrada tipo pesada de 4"x4"x2‐1/8" con reductor a 2"x2", h=0.4m s.n.p.t  para uso exterior con tuberia pvc de 1/2" y  conductor awg‐cu 2x10+1x12t thhn</t>
  </si>
  <si>
    <t>suministro e instalacion de salida electrica y  tomacorriente doble polarizado, gfci, 15a, 125v, nema 5‐ 15r, similar al cat. sgf15w de cooper wiring devices, con tapa similar a 5151w de cooper, instalado en caja metálica rectangular tipo pesada de 4"x2"x2‐1/8", h=1.2 m s.n.p.t, con tuberia pvc de 1/2" y
conductor awg‐cu 2x12 + 1x12 t thhn</t>
  </si>
  <si>
    <t>suministro e instalacion de salida electrica y  tomacorriente doble polarizado, 20a, 125v, nema 5‐20r, para instalación en piso, similar al cat. cr5362w de hubbell, instalado en caja similar al modelo b2421, tapadera s3825, con tuberia pvc de 1/2" y conductor awg‐cu 2x12 + 1x12 t thhn</t>
  </si>
  <si>
    <t>suministro e instalacion de salida electrica para secadores de mano, instalado en caja metálica rectangular tipo pesada de 4"x2"x2‐1/8", h=1.2 m s.n.p.t, con tuberia pvc de 1/2" y conductor awg‐cu 2x12
+ 1x12 t thhn</t>
  </si>
  <si>
    <t>suministro e instalacion de salida electrica  y tomacorriente doble polarizado para tv y datashows en nivel 1, 15a, 125v, nema 5‐15r, color blanco, similar al cat. cr15w de cooper wiring devices, con tapa similar a cat. 5132w de cooper, instalado en caja metálica rectangular tipo pesada de 4"x2"x2‐1/8", h=1.8m s.n.p.t,con tuberia pvc de 1/2" y conductor awg‐cu 2x12+1x12t thhn</t>
  </si>
  <si>
    <t>suministro e instalacion de salida electrica con tuberia pvc de 1/2" y conductor awg‐cu 2x14+1x14t
thhn para salidas de evaporadoras de a/c</t>
  </si>
  <si>
    <t>suministro e instalacion de salida electrica  y tomacorriente doble polarizado para tv y datashows en nivel 2, 15a, 125v, nema 5‐15r, color blanco, similar al cat. cr15w de cooper wiring devices, con tapa similar a cat. 5132w de cooper, instalado en caja metálica rectangular tipo pesada de 4"x2"x2‐1/8", h=1.8m s.n.p.t,con tuberia pvc de 1/2" y conductor awg‐cu 2x12+1x12t thhn</t>
  </si>
  <si>
    <t>suministro e instalacion de salida electrica con tuberia pvc de 1/2" y conductor awg‐cu 2x12+1x12t
thhn para salidas de evaporadoras de a/c</t>
  </si>
  <si>
    <t>suministro e instalacion de salida electrica para condensadora de ac #1 con conductor awg‐cu
2x12+1x12t thhn en tuberia pvc ced 40 de 1/2"</t>
  </si>
  <si>
    <t>suministro e instalacion de salida electrica para condensadora de ac #2 con conductor awg‐cu
2x10+1x12t thhn en tuberia pvc ced 40 de 1/2"</t>
  </si>
  <si>
    <t>suministro e instalacion de salida electrica para condensadora de ac #3 con conductor awg‐cu
2x10+1x12t thhn en tuberia pvc ced 40 de 1/2"</t>
  </si>
  <si>
    <t>suministro e instalacion de salida electrica para condensadora de ac #4 con conductor awg‐cu
2x10+1x12t thhn en tuberia pvc ced 40 de 1/2"</t>
  </si>
  <si>
    <t>suministro e instalacion de salida electrica para condensadora de ac #5 con conductor awg‐cu
2x0+1x12t thhn en tuberia pvc ced 40 de 1/2"</t>
  </si>
  <si>
    <t>suministro e instalacion de salida electrica para condensadora de ac #6 con conductor awg‐cu
2x8+1x12t thhn en tuberia pvc ced 40 de 3/4"</t>
  </si>
  <si>
    <t>suministro e instalacion de salida electrica para condensadora de ac #7 con conductor awg‐cu
2x8+1x12t thhn en tuberia pvc ced 40 de 3/4"</t>
  </si>
  <si>
    <t>suministro e instalacion de salida electrica para condensadora de ac #8 con conductor awg‐cu
2x12+1x12t thhn en tuberia pvc ced 40 de 1/2"</t>
  </si>
  <si>
    <t>suministro e instalacion de salida electrica para condensadora de ac #9 con conductor awg‐cu
2x10+1x12t thhn en tuberia pvc ced 40 de 1/2"</t>
  </si>
  <si>
    <t>suministro e instalacion de salida electrica para condensadora de ac #10 con conductor awg‐cu
2x10+1x12t thhn en tuberia pvc ced 40 de 1/2"</t>
  </si>
  <si>
    <t>suministro e instalacion de salida electrica para condensadora de ac #11 con conductor awg‐cu
2x10+1x12t thhn en tuberia pvc ced 40 de 1/2"</t>
  </si>
  <si>
    <t>suministro e instalacion de salida electrica para condensadora de ac #12 con conductor awg‐cu
2x0+1x12t thhn en tuberia pvc ced 40 de 1/2"</t>
  </si>
  <si>
    <t>suministro e instalacion de salida electrica para condensadora de ac #13 con conductor awg‐cu
2x8+1x12t thhn en tuberia pvc ced 40 de 3/4"</t>
  </si>
  <si>
    <t>suministro e instalacion de salida electrica para condensadora de ac #14 con conductor awg‐cu
2x8+1x12t thhn en tuberia pvc ced 40 de 3/4"</t>
  </si>
  <si>
    <t>suministro e instalacion de salida para bomba de agua, 2x10f + 1#12 t en tuberia pvc ced 40 de 3/4"</t>
  </si>
  <si>
    <t>suministro e instalacion de varilla de polo a tierra cobrizada de 5/8"x8'</t>
  </si>
  <si>
    <t>suministro e instalacion de union de soldadura exotermica carga soldable #90</t>
  </si>
  <si>
    <t>suministro e instalacion de cable #2 awg cu bajo piso o superficial. incluye obras civiles por
excavacion, zanjeado, compactado, etc.</t>
  </si>
  <si>
    <t>barra de tierra de cobre de comunicaciones y cuarto electrico</t>
  </si>
  <si>
    <t>pozos de inspeccion para red de tierra</t>
  </si>
  <si>
    <t>suministro e instalacion de acometida de comunicaciones, con 1ximc/emt/pvc 2" ced.40 desde cuarto de comunicaciones en oficinas de informatica hasta poste de concreto exterior, incluye 1 subidas imc
2" de 15 pies con mufas curvas en el poste.</t>
  </si>
  <si>
    <t>suministro e instalacion de salida para un toma doble de voz/datos en pared, con 1 jacks modulares rj45 cat. 6, con adaptador y placa de 2 puertos color blanco. en caja metalica pesada de 2"x4"x2‐1/8" instalado  a  0.4m  s.n.p.t.  a  menos  que  se  indique  otra  altura.  incluye  1  cables  utp  categoría  6, conforme estandar ansi/tia‐568‐c.2 2009. incluye canalizacion pvc correspondiente.</t>
  </si>
  <si>
    <t>suministro e instalacion de salida para un toma doble de datos en cielo falso para access point, con 1 jacks modulares rj45 cat. 6, con adaptador y placa de 2 puertos color blanco. en caja metalica pesada de  2"x4"x2‐1/8"  instalado  a  0.4m  s.n.p.t.  a  menos  que  se  indique  otra  altura.  incluye  1  cables  utp categoría 6, conforme estandar ansi/tia‐568‐c.2 2009. incluye canalizacion pvc correspondiente.</t>
  </si>
  <si>
    <t>suministro e instalacion de salida multimedia, montada en pared con adaptadores para 1 puerto hdmi
+ 1 puerto vga + 1 puerto rca + tomacorriente</t>
  </si>
  <si>
    <t>suministro e instalacion de salida multimedia, montada en cielo falso con adaptadores para 1 puerto
hdmi + 1 puerto vga + 1 puerto rca + tomacorriente</t>
  </si>
  <si>
    <t>suministro  e  instalacion  de  bandeja  metalica  tipo  canasta  de  4"  flextray,  cablofil  o  similar  con tapadera.  incluye  soporteria  galvanizada  con  riel  strut,  varilla  roscada,  tuercas,  arandelas,  etc.
incluye tramos verticales.</t>
  </si>
  <si>
    <t>suministo e instalacion de gabinete de comunicaciones  principal cerrado tipo rack para montaje en
pared  incluye equipo activo segun detalle en plano</t>
  </si>
  <si>
    <t>Zapata Aislada Z-1</t>
  </si>
  <si>
    <t>Zapata Aislada Z-2</t>
  </si>
  <si>
    <t>Zapata Aislada Z-3</t>
  </si>
  <si>
    <t>Zapata Aislada Z-1A</t>
  </si>
  <si>
    <t>Zapata Corrida ZC-1</t>
  </si>
  <si>
    <t>ml</t>
  </si>
  <si>
    <t>Viga Tensora  T-1</t>
  </si>
  <si>
    <t>Sobreelevación de Bloque de 6" , 1#3@40cms</t>
  </si>
  <si>
    <t>m2</t>
  </si>
  <si>
    <t>Solera de Humedad S-1</t>
  </si>
  <si>
    <t>Pedestal de Concreto P-1</t>
  </si>
  <si>
    <t>Mortero Autonivelante para colocación de placas</t>
  </si>
  <si>
    <t>Columna de concreto C-1</t>
  </si>
  <si>
    <t>Columna de concreto C-2</t>
  </si>
  <si>
    <t>Columna de concreto C-3</t>
  </si>
  <si>
    <t>Castillo K-1</t>
  </si>
  <si>
    <t>Castillo K-2</t>
  </si>
  <si>
    <t>Castillo K-3</t>
  </si>
  <si>
    <t>Castillo K-4</t>
  </si>
  <si>
    <t>Batientes de Ventana</t>
  </si>
  <si>
    <t xml:space="preserve">Viga V2, 0.50mlx 0.30ml. </t>
  </si>
  <si>
    <t>Viga V3, 0.60mlx 0.35ml.</t>
  </si>
  <si>
    <t>Viga V4, 0.60mlx 0.35ml.</t>
  </si>
  <si>
    <t>Viga V5, 0.60mlx 0.35ml.</t>
  </si>
  <si>
    <t>Viga V6, 0.60mlx 0.35ml.</t>
  </si>
  <si>
    <t>Viga V7, 0.60mlx 0.35ml.</t>
  </si>
  <si>
    <t>Viga V8, 0.40mlx 0.20ml.</t>
  </si>
  <si>
    <t>Viga V9, 0.50mlx 0.20ml.</t>
  </si>
  <si>
    <t>Viga V10, 0.60mlx 0.30ml.</t>
  </si>
  <si>
    <t>Viga V11, 0.50mlx 0.30ml.</t>
  </si>
  <si>
    <t>Viga V12, 0.50mlx 0.20ml.</t>
  </si>
  <si>
    <t>Viga V13, 0.50mlx 0.30ml.</t>
  </si>
  <si>
    <t>Viga V14, 0.60mlx 0.35ml.</t>
  </si>
  <si>
    <t>Viga V15, 0.60mlx 0.35ml.</t>
  </si>
  <si>
    <t>Albañileria para trabajos de estructura metalica (entabicados,ranuras y sellos)</t>
  </si>
  <si>
    <t>Albañileria para trabajos de fontaneria (pasadas,ranuras y sellos)</t>
  </si>
  <si>
    <t>Albañileria para trabajos de A/C ( Incluye Resanes, Boquetes y Ductos)</t>
  </si>
  <si>
    <t>Albañileria para trabajos de Electricos (pasadas, ranuras y sellos)</t>
  </si>
  <si>
    <t>Placa Metalica PL-1  Para pedestal</t>
  </si>
  <si>
    <t>c/u</t>
  </si>
  <si>
    <t xml:space="preserve">Placa Metalica PL-2 para unión de viga metalica con columna </t>
  </si>
  <si>
    <t>Columna Metalica CM-1 W4X53</t>
  </si>
  <si>
    <t>Viga Metalica W14x30  VM-1</t>
  </si>
  <si>
    <t>Viga Metalica W24x55 VM-2</t>
  </si>
  <si>
    <t>ESTRUCTURA METALICA</t>
  </si>
  <si>
    <r>
      <t>M</t>
    </r>
    <r>
      <rPr>
        <vertAlign val="superscript"/>
        <sz val="10"/>
        <rFont val="Trebuchet MS"/>
        <family val="2"/>
      </rPr>
      <t>2</t>
    </r>
  </si>
  <si>
    <r>
      <t>M</t>
    </r>
    <r>
      <rPr>
        <vertAlign val="superscript"/>
        <sz val="10"/>
        <rFont val="Trebuchet MS"/>
        <family val="2"/>
      </rPr>
      <t>3</t>
    </r>
  </si>
  <si>
    <t>SEGUNDO NIVEL</t>
  </si>
  <si>
    <t>PRIMER NIVEL</t>
  </si>
  <si>
    <t>Suministro e Instalación de Lavamanos con grifo ahorrador de agua</t>
  </si>
  <si>
    <t>Firme de concreto exterior de 5cm de espesor</t>
  </si>
  <si>
    <t>Solera de Cierre (S2)</t>
  </si>
  <si>
    <t>Impermeabilizado losa con Acril Power Techo</t>
  </si>
  <si>
    <t>Armadura Joist de angulo metalico J-7 (Incluir Cruceta y Placa de unión con josit con viga)</t>
  </si>
  <si>
    <t>Armadura Joist de angulo metalico J-1 (Incluir Cruceta y Placa de unión con joist con viga)</t>
  </si>
  <si>
    <t>Armadura Joist de angulo metalico J-1A (Incluir Cruceta y Placa de unión con joist con viga)</t>
  </si>
  <si>
    <t>Armadura Joist de angulo metalico J-2 (Incluir Cruceta y Placa de unión con joist con viga)</t>
  </si>
  <si>
    <t>Armadura Joist de angulo metalico J-3 (Incluir Cruceta y Placa de unión con joist con viga)</t>
  </si>
  <si>
    <t>Armadura Joist de angulo metalico J-5 (Incluir Cruceta y Placa de unión con joist con viga)</t>
  </si>
  <si>
    <t>Armadura Joist de angulo metalico J-6 (Incluir Cruceta y Placa de unión con joist con viga)</t>
  </si>
  <si>
    <t>Armadura Joist de angulo metalico J-8 (Incluir Cruceta y Placa de unión con joist con viga)</t>
  </si>
  <si>
    <t>Armadura Joist de angulo metalico J-9 (Incluir Cruceta y Placa de unión con joist con viga)</t>
  </si>
  <si>
    <t>Bomba de 3hp para cisterna con bomba de 40 galones</t>
  </si>
  <si>
    <t xml:space="preserve">Barandal de acero inoxidable en Rampa y Gradas hacia Azotea </t>
  </si>
  <si>
    <t>Pasamanos de Acero Inoxidable en paredes.</t>
  </si>
  <si>
    <t>Suministro e Instalación Cortina para Muros Cortinas en Aulas Roble Black Out - Color Gris</t>
  </si>
  <si>
    <t>P-04. Puerta Metálica en Ducto de Basura</t>
  </si>
  <si>
    <t>P-05. Puerta termoformada modelo lucero o similar de metal para el exterior</t>
  </si>
  <si>
    <t>Suministro e instalacion Data y Pantalla (Incluye base aérea)</t>
  </si>
  <si>
    <t>suministro e instalacion de transformadores tipo pad mounted de 112.5kva, 34.5kv/120‐208v, montado
en base de concreto (1.50 x 1.50 x 0.30, f´c 3000, #4 @ 15 a.s)</t>
  </si>
  <si>
    <t xml:space="preserve">Estructura y cubierta de policarbonato espesor 10 mm con doble pared traslúcida gris en gradas hacia Azotea </t>
  </si>
  <si>
    <t xml:space="preserve">Estructura y cubierta de policarbonato espesor 10 mm con doble pared traslúcida gris en en losa de techo </t>
  </si>
  <si>
    <t>Relleno Compactado con Material Selecto bajo rampa</t>
  </si>
  <si>
    <t>Zapata Aislada Z-R</t>
  </si>
  <si>
    <t>Columna CR</t>
  </si>
  <si>
    <t>LOSA DE ENTREPISO</t>
  </si>
  <si>
    <t>Solera Intermedia S-1</t>
  </si>
  <si>
    <t>Rampa de acceso al segundo nivel (Incluye estructura, porcelanato, molduras o guardapolvo en pared, tablayeso y pintado en su parte inferior)</t>
  </si>
  <si>
    <t>Gradas de concreto (Incluye estructura, porcelanato en huella, contrahuella, molduras o guardapolvo en pared, repellado, pulido y pintado en su parte inferior)</t>
  </si>
  <si>
    <t>P-06. Puerta Metálica</t>
  </si>
  <si>
    <t xml:space="preserve">P-03. Puerta Termoformada </t>
  </si>
  <si>
    <t>MC01 - Muro cortina con sistema Modular , con aluminio acabado natural y vidrio  templado Artic Blue reflectivo de 6 mm. Instalado con Silicón estructural 795 negro y tapadera frontal vertical y horizontal
Medidas: 4.10 m x 7.30 m</t>
  </si>
  <si>
    <t>MC03 - Muro cortina con sistema Modular, con aluminio acabado natural y vidrio  templado Artic Blue reflectivo de 6 mm. Instalado con Silicón estructural 795 negro y tapadera frontal vertical y horizontal
Medidas: 2.90 m x 7.30 m</t>
  </si>
  <si>
    <t>MC06 - Muro cortina con sistema Modular, con aluminio acabado natural y vidrio  templado Artic Blue reflectivo de 6 mm. Instalado con Silicón estructural 795 negro y tapadera frontal vertical y horizontal
Medidas: 9.84m x 7.30 m</t>
  </si>
  <si>
    <t>P-1. Puerta de dos hojas en Fachada con sistema pivote en acabado satinado. Dispone Artic Blue reflectivo de 10 mm monolítico. Haladera de lujo, accesorios en acabado satinado
Medidas: 1.60 m x 2.45 m</t>
  </si>
  <si>
    <t>V1 - Suministro e instalación de ventana proyectable, con sistema tradicional  con perfil de aluminio oculto acabado natural y vidrio artic blue 6 mm
Medidas: 1.60 m x 1.00 m (4 Unidades)</t>
  </si>
  <si>
    <t>V2 - Suministro e instalación de ventana tres cuerpos proyectables, con sistema tradicional  con perfil en acabado natural y vidrio claro de 6 mm
Medidas: 2.62 m x 0.60 m (28 Unidades)</t>
  </si>
  <si>
    <t>V3 - Suministro e instalación de ventana dos cuerpos proyectables, con sistema tradicional  con perfil en acabado natural y vidrio claro de 6 mm
Medidas: 2.65 m x 0.60 m (8 Unidades)</t>
  </si>
  <si>
    <t>MC02 - Muro cortina con sistema Modular, con aluminio acabado natural y vidrio  templado Artic Blue reflectivo de 6 mm. Instalado con Silicón estructural 795 negro y tapadera frontal vertical y horizontal
Medidas: 3.95 M x 7.30 m</t>
  </si>
  <si>
    <t>MC05 - Muro cortina con sistema Modular, con aluminio acabado natural y vidrio  templado Artic Blue reflectivo de 6 mm. Instalado con Silicón estructural 795 negro y tapadera frontal vertical y horizontal
Medidas: 3.10 m x 7.30 m</t>
  </si>
  <si>
    <t xml:space="preserve">MC09 - Muro cortina con sistema Modular, con aluminio acabado natural y vidrio  templado Artic Blue reflectivo de 6 mm. Instalado con Silicón estructural 795 negro y tapadera frontal vertical y horizontal
Medidas: 2.35 m x 7.30 m </t>
  </si>
  <si>
    <t>MC11 - Muro cortina con sistema Modular,con ventana proyectable en 0.60 mts en la parte superior, con marco de aluminio oculto acabado natural y vidrio  templado Artic Blue reflectivo de 6 mm. Instalado con Silicón estructural 795 negro y tapadera frontal vertical y horizontal
Medidas: 22.03m x 2.50 m</t>
  </si>
  <si>
    <t>MC12 - Muro cortina con sistema Modular, con aluminio acabado natural y vidrio  templado Artic Blue reflectivo de 6 mm. Instalado con Silicón estructural 795 negro y tapadera frontal vertical y horizontal
Medidas: 3.40 m x 7.30 m</t>
  </si>
  <si>
    <t>MC14 - Muro cortina con sistema Modular, con marco de aluminio oculto acabado natural y vidrio  templado Artic Blue reflectivo de 6 mm. Instalado con Silicón estructural 795 negro y tapadera frontal vertical y horizontal
Medidas: 4.60 m x 2.50 m (2 Unidades)</t>
  </si>
  <si>
    <t>MC15 - Muro cortina con sistema Modular con ventana proyectable en 0.60 mts en la parte superior, con marco de aluminio oculto acabado natural y vidrio  templado Artic Blue reflectivo de 6 mm. Instalado con Silicón estructural 795 negro y tapadera frontal vertical y horizontal
Medidas: 5.00 m x 2.50 m (2 Unidades)</t>
  </si>
  <si>
    <t>MC16 - Muro cortina con sistema araña  con herrajes en acabado satinado   Artic Blue  Templado de 10 mm. Instalado con Silicón estructural 795 negro.
Medidas: 3.10 m x 7.30 m</t>
  </si>
  <si>
    <t xml:space="preserve">MC17 - Muro cortina con sistema Modular con ventana proyectable en 0.60 mts en la parte superior, con marco de aluminio oculto acabado natural y vidrio templado Artic Blue reflectivo de 6 mm. Instalado con Silicón estructural 795 negro y tapadera frontal vertical y horizontal
Medidas: 24.58 m x 2.50 m </t>
  </si>
  <si>
    <t>MC04 - Muro cortina con sistema Modular  con ventana proyectable en 0.60 mts en la parte superior, con aluminio acabado natural y vidrio  templado Artic Blue reflectivo de 6 mm. Instalado con Silicón estructural 795 negro y tapadera frontal vertical y horizontal
Medidas: 20.20 m x 2.50 m (2 unidades)</t>
  </si>
  <si>
    <t>MC10 - 1 Muro cortina con sistema Modular, con aluminio acabado natural y vidrio  templado Artic Blue reflectivo de 6 mm. Instalado con Silicón estructural 795 negro y tapadera frontal vertical y horizontal
Medidas: 3.75 m x 7.30 m</t>
  </si>
  <si>
    <t>MC13 - Suministro e instalación de Muro cortina con sistema Modular , con aluminio acabado natural y  vidrio templado Artic Blue reflectivo de 6 mm. Instalado con Silicón estructural 795 negro y tapadera frontal vertical y horizontal.
Medidas: 2.90 m x 7.30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</si>
</sst>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L.&quot;\ #,##0.00"/>
    <numFmt numFmtId="165" formatCode="_ * #,##0.00_ ;_ * \-#,##0.00_ ;_ * &quot;-&quot;??_ ;_ @_ "/>
    <numFmt numFmtId="166" formatCode="_-[$L-480A]* #,##0.00_-;\-[$L-480A]* #,##0.00_-;_-[$L-480A]* &quot;-&quot;??_-;_-@_-"/>
    <numFmt numFmtId="167" formatCode="_ &quot;L.&quot;\ * #,##0.00_ ;_ &quot;L.&quot;\ * \-#,##0.00_ ;_ &quot;L.&quot;\ * &quot;-&quot;??_ ;_ @_ "/>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0"/>
      <name val="Trebuchet MS"/>
      <family val="2"/>
    </font>
    <font>
      <b/>
      <sz val="10"/>
      <color theme="0"/>
      <name val="Trebuchet MS"/>
      <family val="2"/>
    </font>
    <font>
      <b/>
      <sz val="10"/>
      <name val="Trebuchet MS"/>
      <family val="2"/>
    </font>
    <font>
      <vertAlign val="superscript"/>
      <sz val="10"/>
      <name val="Trebuchet MS"/>
      <family val="2"/>
    </font>
    <font>
      <u/>
      <sz val="10"/>
      <name val="Trebuchet MS"/>
      <family val="2"/>
    </font>
    <font>
      <sz val="10"/>
      <color rgb="FFFF0000"/>
      <name val="Trebuchet MS"/>
      <family val="2"/>
    </font>
  </fonts>
  <fills count="7">
    <fill>
      <patternFill patternType="none"/>
    </fill>
    <fill>
      <patternFill patternType="gray125"/>
    </fill>
    <fill>
      <patternFill patternType="solid">
        <fgColor theme="9" tint="0.39997558519241921"/>
        <bgColor indexed="64"/>
      </patternFill>
    </fill>
    <fill>
      <patternFill patternType="solid">
        <fgColor rgb="FF002060"/>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cellStyleXfs>
  <cellXfs count="92">
    <xf numFmtId="0" fontId="0" fillId="0" borderId="0" xfId="0"/>
    <xf numFmtId="0" fontId="3" fillId="0" borderId="1" xfId="0" applyFont="1" applyFill="1" applyBorder="1" applyAlignment="1">
      <alignment horizontal="left" vertical="center" wrapText="1"/>
    </xf>
    <xf numFmtId="2" fontId="3"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3" fillId="0" borderId="1" xfId="2"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6" fontId="4" fillId="3" borderId="1" xfId="0" applyNumberFormat="1" applyFont="1" applyFill="1" applyBorder="1"/>
    <xf numFmtId="166" fontId="3" fillId="0" borderId="0" xfId="0" applyNumberFormat="1" applyFont="1"/>
    <xf numFmtId="0" fontId="3" fillId="0" borderId="0" xfId="0" applyFont="1"/>
    <xf numFmtId="0" fontId="3" fillId="6" borderId="0" xfId="0" applyFont="1" applyFill="1"/>
    <xf numFmtId="0" fontId="3" fillId="0" borderId="1" xfId="0" applyFont="1" applyBorder="1" applyAlignment="1">
      <alignment wrapText="1"/>
    </xf>
    <xf numFmtId="2" fontId="3" fillId="0" borderId="1" xfId="0" applyNumberFormat="1" applyFont="1" applyBorder="1" applyAlignment="1">
      <alignment horizontal="center" vertical="center" wrapText="1"/>
    </xf>
    <xf numFmtId="166" fontId="3" fillId="0" borderId="1" xfId="0" applyNumberFormat="1" applyFont="1" applyBorder="1"/>
    <xf numFmtId="0" fontId="3" fillId="0" borderId="1" xfId="0" applyFont="1" applyBorder="1" applyAlignment="1">
      <alignment vertical="center" wrapText="1"/>
    </xf>
    <xf numFmtId="166" fontId="3" fillId="0" borderId="1" xfId="0" applyNumberFormat="1" applyFont="1" applyBorder="1" applyAlignment="1">
      <alignment vertical="center"/>
    </xf>
    <xf numFmtId="0" fontId="3" fillId="0" borderId="1" xfId="0" applyFont="1" applyBorder="1" applyAlignment="1">
      <alignment horizontal="left" wrapText="1"/>
    </xf>
    <xf numFmtId="166" fontId="3" fillId="0" borderId="1" xfId="0" applyNumberFormat="1" applyFont="1" applyBorder="1" applyAlignment="1">
      <alignment horizontal="center"/>
    </xf>
    <xf numFmtId="166" fontId="5" fillId="4" borderId="1" xfId="0" applyNumberFormat="1" applyFont="1" applyFill="1" applyBorder="1" applyAlignment="1">
      <alignment vertical="center" wrapText="1"/>
    </xf>
    <xf numFmtId="0" fontId="3" fillId="0" borderId="1" xfId="0" applyFont="1" applyBorder="1" applyAlignment="1">
      <alignment horizontal="justify" vertical="top" wrapText="1"/>
    </xf>
    <xf numFmtId="2" fontId="3" fillId="0" borderId="1" xfId="0" applyNumberFormat="1" applyFont="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3" fillId="0" borderId="0" xfId="0" applyFont="1" applyFill="1"/>
    <xf numFmtId="0" fontId="3" fillId="0" borderId="1" xfId="0" applyFont="1" applyFill="1" applyBorder="1" applyAlignment="1">
      <alignment vertical="center" wrapText="1"/>
    </xf>
    <xf numFmtId="0" fontId="5" fillId="4" borderId="1" xfId="0" applyFont="1" applyFill="1" applyBorder="1" applyAlignment="1">
      <alignment vertical="center" wrapText="1"/>
    </xf>
    <xf numFmtId="0" fontId="3" fillId="0" borderId="1" xfId="0" applyFont="1" applyFill="1" applyBorder="1" applyAlignment="1">
      <alignment horizontal="center" vertical="center"/>
    </xf>
    <xf numFmtId="166" fontId="3" fillId="0" borderId="1" xfId="0" applyNumberFormat="1" applyFont="1" applyBorder="1" applyAlignment="1">
      <alignment horizontal="center" vertical="center"/>
    </xf>
    <xf numFmtId="0" fontId="3" fillId="2" borderId="0" xfId="0" applyFont="1" applyFill="1"/>
    <xf numFmtId="0" fontId="3" fillId="0" borderId="1" xfId="0" applyFont="1" applyBorder="1"/>
    <xf numFmtId="166" fontId="3" fillId="0" borderId="2" xfId="0" applyNumberFormat="1" applyFont="1" applyBorder="1"/>
    <xf numFmtId="0" fontId="3" fillId="4" borderId="0" xfId="0" applyFont="1" applyFill="1"/>
    <xf numFmtId="2" fontId="3" fillId="0" borderId="1" xfId="2" applyNumberFormat="1" applyFont="1" applyFill="1" applyBorder="1" applyAlignment="1">
      <alignment horizontal="center" vertical="center" wrapText="1"/>
    </xf>
    <xf numFmtId="166" fontId="3" fillId="0" borderId="1" xfId="0" applyNumberFormat="1" applyFont="1" applyFill="1" applyBorder="1" applyAlignment="1">
      <alignment vertical="center"/>
    </xf>
    <xf numFmtId="0" fontId="5" fillId="4" borderId="4" xfId="0" applyFont="1" applyFill="1" applyBorder="1" applyAlignment="1">
      <alignment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vertical="center" wrapText="1"/>
    </xf>
    <xf numFmtId="167" fontId="3" fillId="0" borderId="0" xfId="0" applyNumberFormat="1" applyFont="1" applyFill="1" applyBorder="1" applyAlignment="1">
      <alignment horizontal="right" wrapText="1"/>
    </xf>
    <xf numFmtId="0" fontId="3" fillId="0" borderId="0" xfId="0" applyFont="1" applyBorder="1"/>
    <xf numFmtId="0" fontId="3" fillId="0" borderId="4"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vertical="center" wrapText="1"/>
    </xf>
    <xf numFmtId="2" fontId="5" fillId="5" borderId="1" xfId="0" applyNumberFormat="1" applyFont="1" applyFill="1" applyBorder="1" applyAlignment="1">
      <alignment horizontal="center" vertical="center"/>
    </xf>
    <xf numFmtId="2" fontId="3" fillId="0" borderId="1" xfId="0" applyNumberFormat="1" applyFont="1" applyBorder="1" applyAlignment="1">
      <alignment horizontal="center"/>
    </xf>
    <xf numFmtId="0" fontId="3" fillId="4" borderId="1" xfId="0" applyFont="1" applyFill="1" applyBorder="1"/>
    <xf numFmtId="2" fontId="3" fillId="0" borderId="5" xfId="0" applyNumberFormat="1" applyFont="1" applyFill="1" applyBorder="1" applyAlignment="1">
      <alignment horizontal="center"/>
    </xf>
    <xf numFmtId="2" fontId="3" fillId="5" borderId="1" xfId="0" applyNumberFormat="1" applyFont="1" applyFill="1" applyBorder="1" applyAlignment="1">
      <alignment horizontal="center"/>
    </xf>
    <xf numFmtId="2" fontId="3" fillId="0" borderId="1" xfId="0" applyNumberFormat="1" applyFont="1" applyFill="1" applyBorder="1" applyAlignment="1">
      <alignment horizontal="center" vertical="center"/>
    </xf>
    <xf numFmtId="0" fontId="7" fillId="0" borderId="0" xfId="3" applyFont="1"/>
    <xf numFmtId="2" fontId="5" fillId="4" borderId="3" xfId="0" applyNumberFormat="1" applyFont="1" applyFill="1" applyBorder="1" applyAlignment="1">
      <alignment horizontal="center" vertical="center" wrapText="1"/>
    </xf>
    <xf numFmtId="2" fontId="3" fillId="0" borderId="0" xfId="0" applyNumberFormat="1" applyFont="1" applyAlignment="1">
      <alignment horizontal="center"/>
    </xf>
    <xf numFmtId="2" fontId="3" fillId="0" borderId="5" xfId="0" applyNumberFormat="1" applyFont="1" applyFill="1" applyBorder="1" applyAlignment="1">
      <alignment horizontal="center" vertical="center"/>
    </xf>
    <xf numFmtId="0" fontId="3" fillId="0" borderId="4" xfId="0" applyFont="1" applyBorder="1" applyAlignment="1">
      <alignment horizontal="justify" vertical="top" wrapText="1"/>
    </xf>
    <xf numFmtId="0" fontId="3" fillId="0" borderId="3" xfId="0" applyFont="1" applyBorder="1" applyAlignment="1">
      <alignment horizontal="center" vertical="center"/>
    </xf>
    <xf numFmtId="2" fontId="3" fillId="0" borderId="3" xfId="0" applyNumberFormat="1" applyFont="1" applyBorder="1" applyAlignment="1">
      <alignment horizontal="center" vertical="center"/>
    </xf>
    <xf numFmtId="2" fontId="8" fillId="0" borderId="1" xfId="1" applyNumberFormat="1"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164" fontId="5" fillId="0" borderId="4" xfId="0" applyNumberFormat="1" applyFont="1" applyBorder="1" applyAlignment="1">
      <alignment horizontal="left" vertical="center" wrapText="1"/>
    </xf>
    <xf numFmtId="164" fontId="5" fillId="0" borderId="3" xfId="0" applyNumberFormat="1" applyFont="1" applyBorder="1" applyAlignment="1">
      <alignment horizontal="left" vertical="center" wrapText="1"/>
    </xf>
    <xf numFmtId="164" fontId="5" fillId="0" borderId="2"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164" fontId="4" fillId="3" borderId="1" xfId="1" applyNumberFormat="1" applyFont="1" applyFill="1" applyBorder="1" applyAlignment="1">
      <alignment horizontal="center" vertical="center"/>
    </xf>
    <xf numFmtId="0" fontId="5" fillId="5" borderId="1" xfId="0" applyFont="1" applyFill="1" applyBorder="1" applyAlignment="1">
      <alignment horizontal="left" vertical="center"/>
    </xf>
    <xf numFmtId="0" fontId="4" fillId="3" borderId="1" xfId="0" applyFont="1" applyFill="1" applyBorder="1" applyAlignment="1">
      <alignment horizontal="center" vertical="center" wrapText="1"/>
    </xf>
    <xf numFmtId="4" fontId="4" fillId="3" borderId="1" xfId="2" applyNumberFormat="1" applyFont="1" applyFill="1" applyBorder="1" applyAlignment="1">
      <alignment horizontal="center" vertical="center" wrapText="1"/>
    </xf>
    <xf numFmtId="2" fontId="4" fillId="3" borderId="1" xfId="2" applyNumberFormat="1" applyFont="1" applyFill="1" applyBorder="1" applyAlignment="1">
      <alignment horizontal="center" vertical="center" wrapText="1"/>
    </xf>
    <xf numFmtId="166" fontId="4" fillId="3" borderId="1" xfId="2" applyNumberFormat="1" applyFont="1" applyFill="1" applyBorder="1" applyAlignment="1">
      <alignment horizontal="center" vertical="center" wrapText="1"/>
    </xf>
    <xf numFmtId="0" fontId="5" fillId="5" borderId="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0" borderId="4"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wrapText="1"/>
    </xf>
    <xf numFmtId="0" fontId="5" fillId="0" borderId="4" xfId="0" applyFont="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4">
    <cellStyle name="Hipervínculo" xfId="3" builtinId="8"/>
    <cellStyle name="Millares" xfId="1" builtinId="3"/>
    <cellStyle name="Millares 2" xfId="2" xr:uid="{8E09DBA6-8BE7-465A-BFCC-A790C4542E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76201</xdr:rowOff>
    </xdr:from>
    <xdr:ext cx="776789" cy="847724"/>
    <xdr:pic>
      <xdr:nvPicPr>
        <xdr:cNvPr id="2" name="3 Imagen">
          <a:extLst>
            <a:ext uri="{FF2B5EF4-FFF2-40B4-BE49-F238E27FC236}">
              <a16:creationId xmlns:a16="http://schemas.microsoft.com/office/drawing/2014/main" id="{60883CA1-7640-4916-8F4A-7EFCD1071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1"/>
          <a:ext cx="776789" cy="8477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935D-DFF1-49BB-BD0D-CDF0B652EA70}">
  <dimension ref="A2:AV323"/>
  <sheetViews>
    <sheetView tabSelected="1" view="pageBreakPreview" topLeftCell="A127" zoomScaleNormal="100" zoomScaleSheetLayoutView="100" workbookViewId="0">
      <selection activeCell="H123" sqref="H123"/>
    </sheetView>
  </sheetViews>
  <sheetFormatPr baseColWidth="10" defaultRowHeight="15" x14ac:dyDescent="0.3"/>
  <cols>
    <col min="1" max="1" width="11.5703125" style="10" bestFit="1" customWidth="1"/>
    <col min="2" max="2" width="59.5703125" style="10" customWidth="1"/>
    <col min="3" max="3" width="9.85546875" style="43" bestFit="1" customWidth="1"/>
    <col min="4" max="4" width="12.85546875" style="53" bestFit="1" customWidth="1"/>
    <col min="5" max="5" width="16.85546875" style="9" customWidth="1"/>
    <col min="6" max="6" width="19.7109375" style="10" bestFit="1" customWidth="1"/>
    <col min="7" max="8" width="11.42578125" style="10"/>
    <col min="9" max="9" width="11.5703125" style="10" bestFit="1" customWidth="1"/>
    <col min="10" max="16384" width="11.42578125" style="10"/>
  </cols>
  <sheetData>
    <row r="2" spans="1:48" x14ac:dyDescent="0.3">
      <c r="B2" s="63" t="s">
        <v>24</v>
      </c>
      <c r="C2" s="63"/>
      <c r="D2" s="63"/>
    </row>
    <row r="4" spans="1:48" ht="15" customHeight="1" x14ac:dyDescent="0.3">
      <c r="A4" s="44"/>
      <c r="B4" s="64" t="s">
        <v>23</v>
      </c>
      <c r="C4" s="64"/>
      <c r="D4" s="64"/>
    </row>
    <row r="5" spans="1:48" ht="15" customHeight="1" x14ac:dyDescent="0.3">
      <c r="A5" s="44"/>
      <c r="B5" s="64" t="s">
        <v>22</v>
      </c>
      <c r="C5" s="64"/>
      <c r="D5" s="64"/>
    </row>
    <row r="7" spans="1:48" x14ac:dyDescent="0.3">
      <c r="A7" s="74" t="s">
        <v>21</v>
      </c>
      <c r="B7" s="76" t="s">
        <v>20</v>
      </c>
      <c r="C7" s="77" t="s">
        <v>19</v>
      </c>
      <c r="D7" s="78" t="s">
        <v>18</v>
      </c>
      <c r="E7" s="79" t="s">
        <v>43</v>
      </c>
      <c r="F7" s="78" t="s">
        <v>44</v>
      </c>
    </row>
    <row r="8" spans="1:48" ht="15" customHeight="1" x14ac:dyDescent="0.3">
      <c r="A8" s="74"/>
      <c r="B8" s="76"/>
      <c r="C8" s="77"/>
      <c r="D8" s="78"/>
      <c r="E8" s="79"/>
      <c r="F8" s="78"/>
    </row>
    <row r="9" spans="1:48" s="11" customFormat="1" ht="15.75" customHeight="1" x14ac:dyDescent="0.3">
      <c r="A9" s="45">
        <v>1</v>
      </c>
      <c r="B9" s="75" t="s">
        <v>17</v>
      </c>
      <c r="C9" s="75"/>
      <c r="D9" s="75"/>
      <c r="E9" s="75"/>
      <c r="F9" s="75"/>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row>
    <row r="10" spans="1:48" x14ac:dyDescent="0.3">
      <c r="A10" s="46">
        <f t="shared" ref="A10:A15" si="0">A9+0.01</f>
        <v>1.01</v>
      </c>
      <c r="B10" s="12" t="s">
        <v>16</v>
      </c>
      <c r="C10" s="6" t="s">
        <v>29</v>
      </c>
      <c r="D10" s="13">
        <v>1</v>
      </c>
      <c r="E10" s="14"/>
      <c r="F10" s="14"/>
    </row>
    <row r="11" spans="1:48" x14ac:dyDescent="0.3">
      <c r="A11" s="46">
        <f t="shared" si="0"/>
        <v>1.02</v>
      </c>
      <c r="B11" s="12" t="s">
        <v>35</v>
      </c>
      <c r="C11" s="6" t="s">
        <v>15</v>
      </c>
      <c r="D11" s="13">
        <f>40*2+60*2</f>
        <v>200</v>
      </c>
      <c r="E11" s="14"/>
      <c r="F11" s="14"/>
    </row>
    <row r="12" spans="1:48" ht="60" x14ac:dyDescent="0.3">
      <c r="A12" s="21">
        <f t="shared" si="0"/>
        <v>1.03</v>
      </c>
      <c r="B12" s="15" t="s">
        <v>25</v>
      </c>
      <c r="C12" s="6" t="s">
        <v>29</v>
      </c>
      <c r="D12" s="13">
        <v>1</v>
      </c>
      <c r="E12" s="16"/>
      <c r="F12" s="16"/>
    </row>
    <row r="13" spans="1:48" x14ac:dyDescent="0.3">
      <c r="A13" s="46">
        <f t="shared" si="0"/>
        <v>1.04</v>
      </c>
      <c r="B13" s="12" t="s">
        <v>14</v>
      </c>
      <c r="C13" s="6" t="s">
        <v>29</v>
      </c>
      <c r="D13" s="13">
        <v>1</v>
      </c>
      <c r="E13" s="14"/>
      <c r="F13" s="14"/>
    </row>
    <row r="14" spans="1:48" ht="17.25" x14ac:dyDescent="0.3">
      <c r="A14" s="46">
        <f t="shared" si="0"/>
        <v>1.05</v>
      </c>
      <c r="B14" s="12" t="s">
        <v>72</v>
      </c>
      <c r="C14" s="5" t="s">
        <v>239</v>
      </c>
      <c r="D14" s="13">
        <v>900</v>
      </c>
      <c r="E14" s="14"/>
      <c r="F14" s="14"/>
    </row>
    <row r="15" spans="1:48" ht="30" x14ac:dyDescent="0.3">
      <c r="A15" s="21">
        <f t="shared" si="0"/>
        <v>1.06</v>
      </c>
      <c r="B15" s="17" t="s">
        <v>95</v>
      </c>
      <c r="C15" s="6" t="s">
        <v>29</v>
      </c>
      <c r="D15" s="13">
        <v>1</v>
      </c>
      <c r="E15" s="18"/>
      <c r="F15" s="18"/>
    </row>
    <row r="16" spans="1:48" x14ac:dyDescent="0.3">
      <c r="A16" s="47"/>
      <c r="B16" s="59" t="s">
        <v>45</v>
      </c>
      <c r="C16" s="60"/>
      <c r="D16" s="60"/>
      <c r="E16" s="61"/>
      <c r="F16" s="19">
        <f>SUM(F10:F15)</f>
        <v>0</v>
      </c>
    </row>
    <row r="17" spans="1:48" x14ac:dyDescent="0.3">
      <c r="A17" s="45">
        <v>2</v>
      </c>
      <c r="B17" s="75" t="s">
        <v>26</v>
      </c>
      <c r="C17" s="75"/>
      <c r="D17" s="75"/>
      <c r="E17" s="75"/>
      <c r="F17" s="75"/>
    </row>
    <row r="18" spans="1:48" ht="17.25" x14ac:dyDescent="0.3">
      <c r="A18" s="48">
        <f t="shared" ref="A18:A23" si="1">A17+0.01</f>
        <v>2.0099999999999998</v>
      </c>
      <c r="B18" s="20" t="s">
        <v>96</v>
      </c>
      <c r="C18" s="5" t="s">
        <v>240</v>
      </c>
      <c r="D18" s="21">
        <f>139.24*1.1</f>
        <v>153.16400000000002</v>
      </c>
      <c r="E18" s="14"/>
      <c r="F18" s="14"/>
    </row>
    <row r="19" spans="1:48" ht="17.25" x14ac:dyDescent="0.3">
      <c r="A19" s="48">
        <f t="shared" si="1"/>
        <v>2.0199999999999996</v>
      </c>
      <c r="B19" s="20" t="s">
        <v>97</v>
      </c>
      <c r="C19" s="5" t="s">
        <v>240</v>
      </c>
      <c r="D19" s="21">
        <f>193.09*1.1</f>
        <v>212.39900000000003</v>
      </c>
      <c r="E19" s="14"/>
      <c r="F19" s="14"/>
    </row>
    <row r="20" spans="1:48" ht="17.25" x14ac:dyDescent="0.3">
      <c r="A20" s="48">
        <f t="shared" si="1"/>
        <v>2.0299999999999994</v>
      </c>
      <c r="B20" s="20" t="s">
        <v>99</v>
      </c>
      <c r="C20" s="5" t="s">
        <v>240</v>
      </c>
      <c r="D20" s="21">
        <v>1.9</v>
      </c>
      <c r="E20" s="14"/>
      <c r="F20" s="14"/>
    </row>
    <row r="21" spans="1:48" ht="30" x14ac:dyDescent="0.3">
      <c r="A21" s="48">
        <f t="shared" si="1"/>
        <v>2.0399999999999991</v>
      </c>
      <c r="B21" s="15" t="s">
        <v>27</v>
      </c>
      <c r="C21" s="5" t="s">
        <v>240</v>
      </c>
      <c r="D21" s="21">
        <f>218.53*1.1</f>
        <v>240.38300000000001</v>
      </c>
      <c r="E21" s="16"/>
      <c r="F21" s="16"/>
    </row>
    <row r="22" spans="1:48" ht="17.25" x14ac:dyDescent="0.3">
      <c r="A22" s="48">
        <f t="shared" si="1"/>
        <v>2.0499999999999989</v>
      </c>
      <c r="B22" s="20" t="s">
        <v>98</v>
      </c>
      <c r="C22" s="5" t="s">
        <v>240</v>
      </c>
      <c r="D22" s="21">
        <v>101.25</v>
      </c>
      <c r="E22" s="14"/>
      <c r="F22" s="14"/>
    </row>
    <row r="23" spans="1:48" x14ac:dyDescent="0.3">
      <c r="A23" s="48">
        <f t="shared" si="1"/>
        <v>2.0599999999999987</v>
      </c>
      <c r="B23" s="55" t="s">
        <v>266</v>
      </c>
      <c r="C23" s="56"/>
      <c r="D23" s="57">
        <v>12.45</v>
      </c>
      <c r="E23" s="14"/>
      <c r="F23" s="14"/>
    </row>
    <row r="24" spans="1:48" x14ac:dyDescent="0.3">
      <c r="A24" s="47"/>
      <c r="B24" s="59" t="s">
        <v>46</v>
      </c>
      <c r="C24" s="60"/>
      <c r="D24" s="60"/>
      <c r="E24" s="61"/>
      <c r="F24" s="19">
        <f>SUM(F18:F23)</f>
        <v>0</v>
      </c>
    </row>
    <row r="25" spans="1:48" s="11" customFormat="1" x14ac:dyDescent="0.3">
      <c r="A25" s="45">
        <v>3</v>
      </c>
      <c r="B25" s="75" t="s">
        <v>13</v>
      </c>
      <c r="C25" s="75"/>
      <c r="D25" s="75"/>
      <c r="E25" s="75"/>
      <c r="F25" s="75"/>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s="26" customFormat="1" x14ac:dyDescent="0.3">
      <c r="A26" s="48">
        <f t="shared" ref="A26:A36" si="2">A25+0.01</f>
        <v>3.01</v>
      </c>
      <c r="B26" s="22" t="s">
        <v>194</v>
      </c>
      <c r="C26" s="23" t="s">
        <v>103</v>
      </c>
      <c r="D26" s="24">
        <v>12</v>
      </c>
      <c r="E26" s="25"/>
      <c r="F26" s="14"/>
    </row>
    <row r="27" spans="1:48" s="26" customFormat="1" x14ac:dyDescent="0.3">
      <c r="A27" s="48">
        <f t="shared" si="2"/>
        <v>3.0199999999999996</v>
      </c>
      <c r="B27" s="22" t="s">
        <v>195</v>
      </c>
      <c r="C27" s="23" t="s">
        <v>103</v>
      </c>
      <c r="D27" s="24">
        <v>12</v>
      </c>
      <c r="E27" s="25"/>
      <c r="F27" s="14"/>
    </row>
    <row r="28" spans="1:48" s="26" customFormat="1" x14ac:dyDescent="0.3">
      <c r="A28" s="48">
        <f t="shared" si="2"/>
        <v>3.0299999999999994</v>
      </c>
      <c r="B28" s="22" t="s">
        <v>196</v>
      </c>
      <c r="C28" s="23" t="s">
        <v>103</v>
      </c>
      <c r="D28" s="24">
        <v>7</v>
      </c>
      <c r="E28" s="25"/>
      <c r="F28" s="14"/>
    </row>
    <row r="29" spans="1:48" s="26" customFormat="1" x14ac:dyDescent="0.3">
      <c r="A29" s="48">
        <f t="shared" si="2"/>
        <v>3.0399999999999991</v>
      </c>
      <c r="B29" s="27" t="s">
        <v>267</v>
      </c>
      <c r="C29" s="23" t="s">
        <v>103</v>
      </c>
      <c r="D29" s="24">
        <v>5</v>
      </c>
      <c r="E29" s="25"/>
      <c r="F29" s="14"/>
    </row>
    <row r="30" spans="1:48" s="26" customFormat="1" x14ac:dyDescent="0.3">
      <c r="A30" s="48">
        <f t="shared" si="2"/>
        <v>3.0499999999999989</v>
      </c>
      <c r="B30" s="27" t="s">
        <v>197</v>
      </c>
      <c r="C30" s="23" t="s">
        <v>103</v>
      </c>
      <c r="D30" s="24">
        <v>3</v>
      </c>
      <c r="E30" s="25"/>
      <c r="F30" s="14"/>
    </row>
    <row r="31" spans="1:48" s="26" customFormat="1" x14ac:dyDescent="0.3">
      <c r="A31" s="48">
        <f t="shared" si="2"/>
        <v>3.0599999999999987</v>
      </c>
      <c r="B31" s="27" t="s">
        <v>198</v>
      </c>
      <c r="C31" s="23" t="s">
        <v>199</v>
      </c>
      <c r="D31" s="24">
        <v>295</v>
      </c>
      <c r="E31" s="25"/>
      <c r="F31" s="14"/>
    </row>
    <row r="32" spans="1:48" s="26" customFormat="1" x14ac:dyDescent="0.3">
      <c r="A32" s="48">
        <f t="shared" si="2"/>
        <v>3.0699999999999985</v>
      </c>
      <c r="B32" s="27" t="s">
        <v>200</v>
      </c>
      <c r="C32" s="23" t="s">
        <v>199</v>
      </c>
      <c r="D32" s="24">
        <v>11.15</v>
      </c>
      <c r="E32" s="25"/>
      <c r="F32" s="14"/>
    </row>
    <row r="33" spans="1:48" s="26" customFormat="1" x14ac:dyDescent="0.3">
      <c r="A33" s="48">
        <f t="shared" si="2"/>
        <v>3.0799999999999983</v>
      </c>
      <c r="B33" s="27" t="s">
        <v>201</v>
      </c>
      <c r="C33" s="23" t="s">
        <v>202</v>
      </c>
      <c r="D33" s="24">
        <f>D34*0.42</f>
        <v>121.3254</v>
      </c>
      <c r="E33" s="25"/>
      <c r="F33" s="14"/>
    </row>
    <row r="34" spans="1:48" s="26" customFormat="1" x14ac:dyDescent="0.3">
      <c r="A34" s="48">
        <f t="shared" si="2"/>
        <v>3.0899999999999981</v>
      </c>
      <c r="B34" s="27" t="s">
        <v>203</v>
      </c>
      <c r="C34" s="23" t="s">
        <v>199</v>
      </c>
      <c r="D34" s="24">
        <v>288.87</v>
      </c>
      <c r="E34" s="25"/>
      <c r="F34" s="14"/>
    </row>
    <row r="35" spans="1:48" s="26" customFormat="1" x14ac:dyDescent="0.3">
      <c r="A35" s="48">
        <f t="shared" si="2"/>
        <v>3.0999999999999979</v>
      </c>
      <c r="B35" s="27" t="s">
        <v>204</v>
      </c>
      <c r="C35" s="23" t="s">
        <v>199</v>
      </c>
      <c r="D35" s="24">
        <f>1.2*3</f>
        <v>3.5999999999999996</v>
      </c>
      <c r="E35" s="25"/>
      <c r="F35" s="14"/>
    </row>
    <row r="36" spans="1:48" s="26" customFormat="1" x14ac:dyDescent="0.3">
      <c r="A36" s="48">
        <f t="shared" si="2"/>
        <v>3.1099999999999977</v>
      </c>
      <c r="B36" s="27" t="s">
        <v>205</v>
      </c>
      <c r="C36" s="23" t="s">
        <v>103</v>
      </c>
      <c r="D36" s="24">
        <v>3</v>
      </c>
      <c r="E36" s="25"/>
      <c r="F36" s="14"/>
    </row>
    <row r="37" spans="1:48" x14ac:dyDescent="0.3">
      <c r="A37" s="47"/>
      <c r="B37" s="59" t="s">
        <v>47</v>
      </c>
      <c r="C37" s="60"/>
      <c r="D37" s="60"/>
      <c r="E37" s="61"/>
      <c r="F37" s="28"/>
    </row>
    <row r="38" spans="1:48" s="11" customFormat="1" x14ac:dyDescent="0.3">
      <c r="A38" s="45">
        <v>4</v>
      </c>
      <c r="B38" s="62" t="s">
        <v>33</v>
      </c>
      <c r="C38" s="62"/>
      <c r="D38" s="62"/>
      <c r="E38" s="62"/>
      <c r="F38" s="62"/>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row>
    <row r="39" spans="1:48" s="11" customFormat="1" x14ac:dyDescent="0.3">
      <c r="A39" s="48">
        <f>A38+0.01</f>
        <v>4.01</v>
      </c>
      <c r="B39" s="1" t="s">
        <v>206</v>
      </c>
      <c r="C39" s="29" t="s">
        <v>199</v>
      </c>
      <c r="D39" s="2">
        <v>117.9</v>
      </c>
      <c r="E39" s="3"/>
      <c r="F39" s="14"/>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row>
    <row r="40" spans="1:48" s="11" customFormat="1" x14ac:dyDescent="0.3">
      <c r="A40" s="48">
        <f t="shared" ref="A40:A49" si="3">A39+0.01</f>
        <v>4.0199999999999996</v>
      </c>
      <c r="B40" s="1" t="s">
        <v>207</v>
      </c>
      <c r="C40" s="29" t="s">
        <v>199</v>
      </c>
      <c r="D40" s="2">
        <v>57</v>
      </c>
      <c r="E40" s="3"/>
      <c r="F40" s="14"/>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row>
    <row r="41" spans="1:48" s="11" customFormat="1" x14ac:dyDescent="0.3">
      <c r="A41" s="48">
        <f t="shared" si="3"/>
        <v>4.0299999999999994</v>
      </c>
      <c r="B41" s="1" t="s">
        <v>208</v>
      </c>
      <c r="C41" s="29" t="s">
        <v>199</v>
      </c>
      <c r="D41" s="2">
        <v>88.5</v>
      </c>
      <c r="E41" s="3"/>
      <c r="F41" s="14"/>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row>
    <row r="42" spans="1:48" s="11" customFormat="1" x14ac:dyDescent="0.3">
      <c r="A42" s="48">
        <f t="shared" si="3"/>
        <v>4.0399999999999991</v>
      </c>
      <c r="B42" s="1" t="s">
        <v>268</v>
      </c>
      <c r="C42" s="29" t="s">
        <v>199</v>
      </c>
      <c r="D42" s="2">
        <v>13.85</v>
      </c>
      <c r="E42" s="3"/>
      <c r="F42" s="14"/>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row>
    <row r="43" spans="1:48" s="11" customFormat="1" x14ac:dyDescent="0.3">
      <c r="A43" s="48">
        <f t="shared" si="3"/>
        <v>4.0499999999999989</v>
      </c>
      <c r="B43" s="1" t="s">
        <v>209</v>
      </c>
      <c r="C43" s="29" t="s">
        <v>199</v>
      </c>
      <c r="D43" s="2">
        <f>144*6.3</f>
        <v>907.19999999999993</v>
      </c>
      <c r="E43" s="3"/>
      <c r="F43" s="14"/>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row>
    <row r="44" spans="1:48" s="11" customFormat="1" x14ac:dyDescent="0.3">
      <c r="A44" s="48">
        <f t="shared" si="3"/>
        <v>4.0599999999999987</v>
      </c>
      <c r="B44" s="1" t="s">
        <v>210</v>
      </c>
      <c r="C44" s="29" t="s">
        <v>199</v>
      </c>
      <c r="D44" s="2">
        <f>16*6.3</f>
        <v>100.8</v>
      </c>
      <c r="E44" s="3"/>
      <c r="F44" s="14"/>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row>
    <row r="45" spans="1:48" s="11" customFormat="1" x14ac:dyDescent="0.3">
      <c r="A45" s="48">
        <f t="shared" si="3"/>
        <v>4.0699999999999985</v>
      </c>
      <c r="B45" s="1" t="s">
        <v>211</v>
      </c>
      <c r="C45" s="29" t="s">
        <v>199</v>
      </c>
      <c r="D45" s="2">
        <f>2*6.3</f>
        <v>12.6</v>
      </c>
      <c r="E45" s="3"/>
      <c r="F45" s="1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row>
    <row r="46" spans="1:48" s="11" customFormat="1" x14ac:dyDescent="0.3">
      <c r="A46" s="48">
        <f t="shared" si="3"/>
        <v>4.0799999999999983</v>
      </c>
      <c r="B46" s="1" t="s">
        <v>212</v>
      </c>
      <c r="C46" s="29" t="s">
        <v>199</v>
      </c>
      <c r="D46" s="2">
        <f>2*6.3</f>
        <v>12.6</v>
      </c>
      <c r="E46" s="3"/>
      <c r="F46" s="1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row>
    <row r="47" spans="1:48" s="11" customFormat="1" x14ac:dyDescent="0.3">
      <c r="A47" s="48">
        <f t="shared" si="3"/>
        <v>4.0899999999999981</v>
      </c>
      <c r="B47" s="1" t="s">
        <v>270</v>
      </c>
      <c r="C47" s="29" t="s">
        <v>199</v>
      </c>
      <c r="D47" s="2">
        <v>202.64</v>
      </c>
      <c r="E47" s="3"/>
      <c r="F47" s="1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row>
    <row r="48" spans="1:48" s="11" customFormat="1" x14ac:dyDescent="0.3">
      <c r="A48" s="48">
        <f t="shared" si="3"/>
        <v>4.0999999999999979</v>
      </c>
      <c r="B48" s="1" t="s">
        <v>213</v>
      </c>
      <c r="C48" s="29" t="s">
        <v>199</v>
      </c>
      <c r="D48" s="2">
        <f>7+85.23</f>
        <v>92.23</v>
      </c>
      <c r="E48" s="3"/>
      <c r="F48" s="1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row>
    <row r="49" spans="1:48" s="11" customFormat="1" x14ac:dyDescent="0.3">
      <c r="A49" s="48">
        <f t="shared" si="3"/>
        <v>4.1099999999999977</v>
      </c>
      <c r="B49" s="1" t="s">
        <v>245</v>
      </c>
      <c r="C49" s="29" t="s">
        <v>199</v>
      </c>
      <c r="D49" s="2">
        <v>212.5</v>
      </c>
      <c r="E49" s="3"/>
      <c r="F49" s="14"/>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row>
    <row r="50" spans="1:48" s="11" customFormat="1" x14ac:dyDescent="0.3">
      <c r="A50" s="48"/>
      <c r="B50" s="71" t="s">
        <v>269</v>
      </c>
      <c r="C50" s="72"/>
      <c r="D50" s="72"/>
      <c r="E50" s="72"/>
      <c r="F50" s="73"/>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row>
    <row r="51" spans="1:48" s="11" customFormat="1" ht="30" x14ac:dyDescent="0.3">
      <c r="A51" s="46">
        <f>A49+0.01</f>
        <v>4.1199999999999974</v>
      </c>
      <c r="B51" s="7" t="s">
        <v>11</v>
      </c>
      <c r="C51" s="5" t="s">
        <v>239</v>
      </c>
      <c r="D51" s="4">
        <v>711.31</v>
      </c>
      <c r="E51" s="3"/>
      <c r="F51" s="1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row>
    <row r="52" spans="1:48" s="11" customFormat="1" x14ac:dyDescent="0.3">
      <c r="A52" s="46">
        <f>A51+0.01</f>
        <v>4.1299999999999972</v>
      </c>
      <c r="B52" s="1" t="s">
        <v>214</v>
      </c>
      <c r="C52" s="29" t="s">
        <v>199</v>
      </c>
      <c r="D52" s="58">
        <v>95.32</v>
      </c>
      <c r="E52" s="3"/>
      <c r="F52" s="1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row>
    <row r="53" spans="1:48" s="11" customFormat="1" x14ac:dyDescent="0.3">
      <c r="A53" s="46">
        <f t="shared" ref="A53:A62" si="4">A52+0.01</f>
        <v>4.139999999999997</v>
      </c>
      <c r="B53" s="1" t="s">
        <v>215</v>
      </c>
      <c r="C53" s="29" t="s">
        <v>199</v>
      </c>
      <c r="D53" s="58">
        <f>14.06+24.47</f>
        <v>38.53</v>
      </c>
      <c r="E53" s="3"/>
      <c r="F53" s="1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row>
    <row r="54" spans="1:48" s="26" customFormat="1" x14ac:dyDescent="0.3">
      <c r="A54" s="46">
        <f t="shared" si="4"/>
        <v>4.1499999999999968</v>
      </c>
      <c r="B54" s="1" t="s">
        <v>216</v>
      </c>
      <c r="C54" s="29" t="s">
        <v>199</v>
      </c>
      <c r="D54" s="2">
        <v>5.42</v>
      </c>
      <c r="E54" s="3"/>
      <c r="F54" s="14"/>
    </row>
    <row r="55" spans="1:48" s="26" customFormat="1" x14ac:dyDescent="0.3">
      <c r="A55" s="46">
        <f t="shared" si="4"/>
        <v>4.1599999999999966</v>
      </c>
      <c r="B55" s="1" t="s">
        <v>217</v>
      </c>
      <c r="C55" s="29" t="s">
        <v>199</v>
      </c>
      <c r="D55" s="2">
        <v>48.75</v>
      </c>
      <c r="E55" s="3"/>
      <c r="F55" s="14"/>
    </row>
    <row r="56" spans="1:48" s="26" customFormat="1" x14ac:dyDescent="0.3">
      <c r="A56" s="46">
        <f t="shared" si="4"/>
        <v>4.1699999999999964</v>
      </c>
      <c r="B56" s="1" t="s">
        <v>218</v>
      </c>
      <c r="C56" s="29" t="s">
        <v>199</v>
      </c>
      <c r="D56" s="2">
        <v>8.0500000000000007</v>
      </c>
      <c r="E56" s="3"/>
      <c r="F56" s="14"/>
    </row>
    <row r="57" spans="1:48" s="26" customFormat="1" x14ac:dyDescent="0.3">
      <c r="A57" s="46">
        <f t="shared" si="4"/>
        <v>4.1799999999999962</v>
      </c>
      <c r="B57" s="1" t="s">
        <v>219</v>
      </c>
      <c r="C57" s="29" t="s">
        <v>199</v>
      </c>
      <c r="D57" s="2">
        <v>18.899999999999999</v>
      </c>
      <c r="E57" s="3"/>
      <c r="F57" s="14"/>
    </row>
    <row r="58" spans="1:48" s="26" customFormat="1" x14ac:dyDescent="0.3">
      <c r="A58" s="46">
        <f t="shared" si="4"/>
        <v>4.1899999999999959</v>
      </c>
      <c r="B58" s="1" t="s">
        <v>220</v>
      </c>
      <c r="C58" s="29" t="s">
        <v>199</v>
      </c>
      <c r="D58" s="2">
        <v>28.35</v>
      </c>
      <c r="E58" s="3"/>
      <c r="F58" s="14"/>
    </row>
    <row r="59" spans="1:48" s="26" customFormat="1" x14ac:dyDescent="0.3">
      <c r="A59" s="46">
        <f t="shared" si="4"/>
        <v>4.1999999999999957</v>
      </c>
      <c r="B59" s="1" t="s">
        <v>221</v>
      </c>
      <c r="C59" s="29" t="s">
        <v>199</v>
      </c>
      <c r="D59" s="2">
        <v>27.78</v>
      </c>
      <c r="E59" s="3"/>
      <c r="F59" s="14"/>
    </row>
    <row r="60" spans="1:48" s="26" customFormat="1" x14ac:dyDescent="0.3">
      <c r="A60" s="46">
        <f t="shared" si="4"/>
        <v>4.2099999999999955</v>
      </c>
      <c r="B60" s="1" t="s">
        <v>222</v>
      </c>
      <c r="C60" s="29" t="s">
        <v>199</v>
      </c>
      <c r="D60" s="2">
        <v>69.83</v>
      </c>
      <c r="E60" s="3"/>
      <c r="F60" s="14"/>
    </row>
    <row r="61" spans="1:48" s="26" customFormat="1" x14ac:dyDescent="0.3">
      <c r="A61" s="46">
        <f t="shared" si="4"/>
        <v>4.2199999999999953</v>
      </c>
      <c r="B61" s="1" t="s">
        <v>223</v>
      </c>
      <c r="C61" s="29" t="s">
        <v>199</v>
      </c>
      <c r="D61" s="2">
        <v>40.200000000000003</v>
      </c>
      <c r="E61" s="3"/>
      <c r="F61" s="14"/>
    </row>
    <row r="62" spans="1:48" s="26" customFormat="1" x14ac:dyDescent="0.3">
      <c r="A62" s="46">
        <f t="shared" si="4"/>
        <v>4.2299999999999951</v>
      </c>
      <c r="B62" s="1" t="s">
        <v>224</v>
      </c>
      <c r="C62" s="29" t="s">
        <v>199</v>
      </c>
      <c r="D62" s="2">
        <v>8.31</v>
      </c>
      <c r="E62" s="3"/>
      <c r="F62" s="14"/>
    </row>
    <row r="63" spans="1:48" ht="12.75" customHeight="1" x14ac:dyDescent="0.3">
      <c r="A63" s="48"/>
      <c r="B63" s="68" t="s">
        <v>12</v>
      </c>
      <c r="C63" s="69"/>
      <c r="D63" s="69"/>
      <c r="E63" s="69"/>
      <c r="F63" s="70"/>
    </row>
    <row r="64" spans="1:48" s="31" customFormat="1" ht="30" x14ac:dyDescent="0.3">
      <c r="A64" s="46">
        <f>A62+0.01</f>
        <v>4.2399999999999949</v>
      </c>
      <c r="B64" s="7" t="s">
        <v>11</v>
      </c>
      <c r="C64" s="5" t="s">
        <v>239</v>
      </c>
      <c r="D64" s="4">
        <v>888.83</v>
      </c>
      <c r="E64" s="30"/>
      <c r="F64" s="14"/>
    </row>
    <row r="65" spans="1:6" s="31" customFormat="1" x14ac:dyDescent="0.3">
      <c r="A65" s="46">
        <f>A64+0.01</f>
        <v>4.2499999999999947</v>
      </c>
      <c r="B65" s="1" t="s">
        <v>214</v>
      </c>
      <c r="C65" s="29" t="s">
        <v>199</v>
      </c>
      <c r="D65" s="2">
        <v>41.68</v>
      </c>
      <c r="E65" s="30"/>
      <c r="F65" s="14"/>
    </row>
    <row r="66" spans="1:6" s="31" customFormat="1" x14ac:dyDescent="0.3">
      <c r="A66" s="46">
        <f t="shared" ref="A66:A77" si="5">A64+0.01</f>
        <v>4.2499999999999947</v>
      </c>
      <c r="B66" s="1" t="s">
        <v>217</v>
      </c>
      <c r="C66" s="29" t="s">
        <v>199</v>
      </c>
      <c r="D66" s="2">
        <v>7.8</v>
      </c>
      <c r="E66" s="30"/>
      <c r="F66" s="14"/>
    </row>
    <row r="67" spans="1:6" s="31" customFormat="1" x14ac:dyDescent="0.3">
      <c r="A67" s="46">
        <f t="shared" si="5"/>
        <v>4.2599999999999945</v>
      </c>
      <c r="B67" s="1" t="s">
        <v>219</v>
      </c>
      <c r="C67" s="29" t="s">
        <v>199</v>
      </c>
      <c r="D67" s="2">
        <v>18.97</v>
      </c>
      <c r="E67" s="30"/>
      <c r="F67" s="14"/>
    </row>
    <row r="68" spans="1:6" s="31" customFormat="1" x14ac:dyDescent="0.3">
      <c r="A68" s="46">
        <f t="shared" si="5"/>
        <v>4.2599999999999945</v>
      </c>
      <c r="B68" s="1" t="s">
        <v>220</v>
      </c>
      <c r="C68" s="29" t="s">
        <v>199</v>
      </c>
      <c r="D68" s="2">
        <v>18.170000000000002</v>
      </c>
      <c r="E68" s="30"/>
      <c r="F68" s="14"/>
    </row>
    <row r="69" spans="1:6" s="31" customFormat="1" x14ac:dyDescent="0.3">
      <c r="A69" s="46">
        <f t="shared" si="5"/>
        <v>4.2699999999999942</v>
      </c>
      <c r="B69" s="1" t="s">
        <v>221</v>
      </c>
      <c r="C69" s="29" t="s">
        <v>199</v>
      </c>
      <c r="D69" s="2">
        <v>19.04</v>
      </c>
      <c r="E69" s="30"/>
      <c r="F69" s="14"/>
    </row>
    <row r="70" spans="1:6" s="31" customFormat="1" x14ac:dyDescent="0.3">
      <c r="A70" s="46">
        <f t="shared" si="5"/>
        <v>4.2699999999999942</v>
      </c>
      <c r="B70" s="1" t="s">
        <v>222</v>
      </c>
      <c r="C70" s="29" t="s">
        <v>199</v>
      </c>
      <c r="D70" s="2">
        <v>58.8</v>
      </c>
      <c r="E70" s="30"/>
      <c r="F70" s="14"/>
    </row>
    <row r="71" spans="1:6" s="31" customFormat="1" x14ac:dyDescent="0.3">
      <c r="A71" s="46">
        <f t="shared" si="5"/>
        <v>4.279999999999994</v>
      </c>
      <c r="B71" s="1" t="s">
        <v>223</v>
      </c>
      <c r="C71" s="29" t="s">
        <v>199</v>
      </c>
      <c r="D71" s="2">
        <v>20.100000000000001</v>
      </c>
      <c r="E71" s="30"/>
      <c r="F71" s="14"/>
    </row>
    <row r="72" spans="1:6" s="31" customFormat="1" x14ac:dyDescent="0.3">
      <c r="A72" s="46">
        <f t="shared" si="5"/>
        <v>4.279999999999994</v>
      </c>
      <c r="B72" s="1" t="s">
        <v>224</v>
      </c>
      <c r="C72" s="29" t="s">
        <v>199</v>
      </c>
      <c r="D72" s="2">
        <v>32.700000000000003</v>
      </c>
      <c r="E72" s="30"/>
      <c r="F72" s="14"/>
    </row>
    <row r="73" spans="1:6" s="31" customFormat="1" x14ac:dyDescent="0.3">
      <c r="A73" s="46">
        <f t="shared" si="5"/>
        <v>4.2899999999999938</v>
      </c>
      <c r="B73" s="1" t="s">
        <v>225</v>
      </c>
      <c r="C73" s="29" t="s">
        <v>199</v>
      </c>
      <c r="D73" s="2">
        <v>75.680000000000007</v>
      </c>
      <c r="E73" s="30"/>
      <c r="F73" s="14"/>
    </row>
    <row r="74" spans="1:6" s="31" customFormat="1" x14ac:dyDescent="0.3">
      <c r="A74" s="46">
        <f t="shared" si="5"/>
        <v>4.2899999999999938</v>
      </c>
      <c r="B74" s="1" t="s">
        <v>226</v>
      </c>
      <c r="C74" s="29" t="s">
        <v>199</v>
      </c>
      <c r="D74" s="2">
        <v>17.73</v>
      </c>
      <c r="E74" s="30"/>
      <c r="F74" s="14"/>
    </row>
    <row r="75" spans="1:6" s="31" customFormat="1" x14ac:dyDescent="0.3">
      <c r="A75" s="46">
        <f t="shared" si="5"/>
        <v>4.2999999999999936</v>
      </c>
      <c r="B75" s="1" t="s">
        <v>227</v>
      </c>
      <c r="C75" s="29" t="s">
        <v>199</v>
      </c>
      <c r="D75" s="2">
        <v>50.7</v>
      </c>
      <c r="E75" s="30"/>
      <c r="F75" s="14"/>
    </row>
    <row r="76" spans="1:6" s="31" customFormat="1" ht="17.25" x14ac:dyDescent="0.3">
      <c r="A76" s="46">
        <f t="shared" si="5"/>
        <v>4.2999999999999936</v>
      </c>
      <c r="B76" s="32" t="s">
        <v>246</v>
      </c>
      <c r="C76" s="5" t="s">
        <v>239</v>
      </c>
      <c r="D76" s="4">
        <f>D64</f>
        <v>888.83</v>
      </c>
      <c r="E76" s="14"/>
      <c r="F76" s="14"/>
    </row>
    <row r="77" spans="1:6" x14ac:dyDescent="0.3">
      <c r="A77" s="46">
        <f t="shared" si="5"/>
        <v>4.3099999999999934</v>
      </c>
      <c r="B77" s="32" t="s">
        <v>73</v>
      </c>
      <c r="C77" s="5" t="s">
        <v>29</v>
      </c>
      <c r="D77" s="4">
        <v>1</v>
      </c>
      <c r="E77" s="14"/>
      <c r="F77" s="14"/>
    </row>
    <row r="78" spans="1:6" x14ac:dyDescent="0.3">
      <c r="A78" s="48"/>
      <c r="B78" s="65" t="s">
        <v>238</v>
      </c>
      <c r="C78" s="66"/>
      <c r="D78" s="66"/>
      <c r="E78" s="66"/>
      <c r="F78" s="67"/>
    </row>
    <row r="79" spans="1:6" x14ac:dyDescent="0.3">
      <c r="A79" s="48">
        <f>A77+0.01</f>
        <v>4.3199999999999932</v>
      </c>
      <c r="B79" s="1" t="s">
        <v>232</v>
      </c>
      <c r="C79" s="29" t="s">
        <v>233</v>
      </c>
      <c r="D79" s="2">
        <v>3</v>
      </c>
      <c r="E79" s="33"/>
      <c r="F79" s="14"/>
    </row>
    <row r="80" spans="1:6" x14ac:dyDescent="0.3">
      <c r="A80" s="48">
        <f t="shared" ref="A80:A103" si="6">A79+0.01</f>
        <v>4.329999999999993</v>
      </c>
      <c r="B80" s="1" t="s">
        <v>234</v>
      </c>
      <c r="C80" s="29" t="s">
        <v>233</v>
      </c>
      <c r="D80" s="2">
        <v>2</v>
      </c>
      <c r="E80" s="33"/>
      <c r="F80" s="14"/>
    </row>
    <row r="81" spans="1:6" x14ac:dyDescent="0.3">
      <c r="A81" s="48">
        <f t="shared" si="6"/>
        <v>4.3399999999999928</v>
      </c>
      <c r="B81" s="1" t="s">
        <v>235</v>
      </c>
      <c r="C81" s="29" t="s">
        <v>199</v>
      </c>
      <c r="D81" s="2">
        <f>8.3*3</f>
        <v>24.900000000000002</v>
      </c>
      <c r="E81" s="33"/>
      <c r="F81" s="14"/>
    </row>
    <row r="82" spans="1:6" x14ac:dyDescent="0.3">
      <c r="A82" s="48">
        <f t="shared" si="6"/>
        <v>4.3499999999999925</v>
      </c>
      <c r="B82" s="1" t="s">
        <v>236</v>
      </c>
      <c r="C82" s="29" t="s">
        <v>199</v>
      </c>
      <c r="D82" s="2">
        <v>12.68</v>
      </c>
      <c r="E82" s="33"/>
      <c r="F82" s="14"/>
    </row>
    <row r="83" spans="1:6" x14ac:dyDescent="0.3">
      <c r="A83" s="48">
        <f t="shared" si="6"/>
        <v>4.3599999999999923</v>
      </c>
      <c r="B83" s="1" t="s">
        <v>237</v>
      </c>
      <c r="C83" s="29" t="s">
        <v>199</v>
      </c>
      <c r="D83" s="2">
        <v>9.75</v>
      </c>
      <c r="E83" s="33"/>
      <c r="F83" s="14"/>
    </row>
    <row r="84" spans="1:6" x14ac:dyDescent="0.3">
      <c r="A84" s="48"/>
      <c r="B84" s="65" t="s">
        <v>242</v>
      </c>
      <c r="C84" s="66"/>
      <c r="D84" s="66"/>
      <c r="E84" s="66"/>
      <c r="F84" s="67"/>
    </row>
    <row r="85" spans="1:6" ht="30" x14ac:dyDescent="0.3">
      <c r="A85" s="54">
        <f>A83+0.01</f>
        <v>4.3699999999999921</v>
      </c>
      <c r="B85" s="1" t="s">
        <v>248</v>
      </c>
      <c r="C85" s="29" t="s">
        <v>199</v>
      </c>
      <c r="D85" s="2">
        <f>3.03+3.03+3.03+3.03</f>
        <v>12.12</v>
      </c>
      <c r="E85" s="33"/>
      <c r="F85" s="14"/>
    </row>
    <row r="86" spans="1:6" ht="30" x14ac:dyDescent="0.3">
      <c r="A86" s="48">
        <f>A85+0.01</f>
        <v>4.3799999999999919</v>
      </c>
      <c r="B86" s="1" t="s">
        <v>249</v>
      </c>
      <c r="C86" s="29" t="s">
        <v>199</v>
      </c>
      <c r="D86" s="2">
        <f>3.21*2</f>
        <v>6.42</v>
      </c>
      <c r="E86" s="33"/>
      <c r="F86" s="14"/>
    </row>
    <row r="87" spans="1:6" ht="30" x14ac:dyDescent="0.3">
      <c r="A87" s="48">
        <f t="shared" si="6"/>
        <v>4.3899999999999917</v>
      </c>
      <c r="B87" s="1" t="s">
        <v>250</v>
      </c>
      <c r="C87" s="29" t="s">
        <v>199</v>
      </c>
      <c r="D87" s="2">
        <f>5*7.22</f>
        <v>36.1</v>
      </c>
      <c r="E87" s="33"/>
      <c r="F87" s="14"/>
    </row>
    <row r="88" spans="1:6" ht="30" x14ac:dyDescent="0.3">
      <c r="A88" s="48">
        <f t="shared" si="6"/>
        <v>4.3999999999999915</v>
      </c>
      <c r="B88" s="1" t="s">
        <v>251</v>
      </c>
      <c r="C88" s="29" t="s">
        <v>199</v>
      </c>
      <c r="D88" s="2">
        <f>123.35+27.55+13.74</f>
        <v>164.64000000000001</v>
      </c>
      <c r="E88" s="33"/>
      <c r="F88" s="14"/>
    </row>
    <row r="89" spans="1:6" ht="30" x14ac:dyDescent="0.3">
      <c r="A89" s="48">
        <f t="shared" si="6"/>
        <v>4.4099999999999913</v>
      </c>
      <c r="B89" s="1" t="s">
        <v>252</v>
      </c>
      <c r="C89" s="29" t="s">
        <v>199</v>
      </c>
      <c r="D89" s="2">
        <f>55.38+9.47</f>
        <v>64.850000000000009</v>
      </c>
      <c r="E89" s="33"/>
      <c r="F89" s="14"/>
    </row>
    <row r="90" spans="1:6" ht="30" x14ac:dyDescent="0.3">
      <c r="A90" s="48">
        <f t="shared" si="6"/>
        <v>4.419999999999991</v>
      </c>
      <c r="B90" s="1" t="s">
        <v>253</v>
      </c>
      <c r="C90" s="29" t="s">
        <v>199</v>
      </c>
      <c r="D90" s="2">
        <f>66.78</f>
        <v>66.78</v>
      </c>
      <c r="E90" s="33"/>
      <c r="F90" s="14"/>
    </row>
    <row r="91" spans="1:6" ht="30" x14ac:dyDescent="0.3">
      <c r="A91" s="48">
        <f t="shared" si="6"/>
        <v>4.4299999999999908</v>
      </c>
      <c r="B91" s="1" t="s">
        <v>247</v>
      </c>
      <c r="C91" s="29" t="s">
        <v>199</v>
      </c>
      <c r="D91" s="2">
        <f>11.25</f>
        <v>11.25</v>
      </c>
      <c r="E91" s="33"/>
      <c r="F91" s="14"/>
    </row>
    <row r="92" spans="1:6" ht="30" x14ac:dyDescent="0.3">
      <c r="A92" s="48">
        <f t="shared" si="6"/>
        <v>4.4399999999999906</v>
      </c>
      <c r="B92" s="1" t="s">
        <v>254</v>
      </c>
      <c r="C92" s="29" t="s">
        <v>199</v>
      </c>
      <c r="D92" s="2">
        <f>13.74+4.17</f>
        <v>17.91</v>
      </c>
      <c r="E92" s="33"/>
      <c r="F92" s="14"/>
    </row>
    <row r="93" spans="1:6" ht="30" x14ac:dyDescent="0.3">
      <c r="A93" s="48">
        <f t="shared" si="6"/>
        <v>4.4499999999999904</v>
      </c>
      <c r="B93" s="1" t="s">
        <v>255</v>
      </c>
      <c r="C93" s="29" t="s">
        <v>199</v>
      </c>
      <c r="D93" s="2">
        <f>4.14+3.68+7.75+8.2+2.8</f>
        <v>26.57</v>
      </c>
      <c r="E93" s="33"/>
      <c r="F93" s="14"/>
    </row>
    <row r="94" spans="1:6" x14ac:dyDescent="0.3">
      <c r="A94" s="48"/>
      <c r="B94" s="65" t="s">
        <v>241</v>
      </c>
      <c r="C94" s="66"/>
      <c r="D94" s="66"/>
      <c r="E94" s="66"/>
      <c r="F94" s="67"/>
    </row>
    <row r="95" spans="1:6" ht="30" x14ac:dyDescent="0.3">
      <c r="A95" s="48">
        <f>A93+0.01</f>
        <v>4.4599999999999902</v>
      </c>
      <c r="B95" s="1" t="s">
        <v>248</v>
      </c>
      <c r="C95" s="29" t="s">
        <v>199</v>
      </c>
      <c r="D95" s="2">
        <f>3.03+3.03+3.03+3.03</f>
        <v>12.12</v>
      </c>
      <c r="E95" s="33"/>
      <c r="F95" s="14"/>
    </row>
    <row r="96" spans="1:6" ht="30" x14ac:dyDescent="0.3">
      <c r="A96" s="48">
        <f t="shared" si="6"/>
        <v>4.46999999999999</v>
      </c>
      <c r="B96" s="1" t="s">
        <v>249</v>
      </c>
      <c r="C96" s="29" t="s">
        <v>199</v>
      </c>
      <c r="D96" s="2">
        <f>3.21*2+3.41</f>
        <v>9.83</v>
      </c>
      <c r="E96" s="33"/>
      <c r="F96" s="14"/>
    </row>
    <row r="97" spans="1:48" ht="30" x14ac:dyDescent="0.3">
      <c r="A97" s="48">
        <f t="shared" si="6"/>
        <v>4.4799999999999898</v>
      </c>
      <c r="B97" s="1" t="s">
        <v>250</v>
      </c>
      <c r="C97" s="29" t="s">
        <v>199</v>
      </c>
      <c r="D97" s="2">
        <f>5*7.22</f>
        <v>36.1</v>
      </c>
      <c r="E97" s="33"/>
      <c r="F97" s="14"/>
    </row>
    <row r="98" spans="1:48" ht="30" x14ac:dyDescent="0.3">
      <c r="A98" s="48">
        <f t="shared" si="6"/>
        <v>4.4899999999999896</v>
      </c>
      <c r="B98" s="1" t="s">
        <v>251</v>
      </c>
      <c r="C98" s="29" t="s">
        <v>199</v>
      </c>
      <c r="D98" s="2">
        <f>123.35+27.55+13.74</f>
        <v>164.64000000000001</v>
      </c>
      <c r="E98" s="33"/>
      <c r="F98" s="14"/>
    </row>
    <row r="99" spans="1:48" ht="30" x14ac:dyDescent="0.3">
      <c r="A99" s="48">
        <f t="shared" si="6"/>
        <v>4.4999999999999893</v>
      </c>
      <c r="B99" s="1" t="s">
        <v>252</v>
      </c>
      <c r="C99" s="29" t="s">
        <v>199</v>
      </c>
      <c r="D99" s="2">
        <f>55.38+9.47+27.9+8.62+8.18+7.17</f>
        <v>116.72000000000001</v>
      </c>
      <c r="E99" s="33"/>
      <c r="F99" s="14"/>
    </row>
    <row r="100" spans="1:48" ht="30" x14ac:dyDescent="0.3">
      <c r="A100" s="48">
        <f t="shared" si="6"/>
        <v>4.5099999999999891</v>
      </c>
      <c r="B100" s="1" t="s">
        <v>253</v>
      </c>
      <c r="C100" s="29" t="s">
        <v>199</v>
      </c>
      <c r="D100" s="2">
        <f>66.78+42.6</f>
        <v>109.38</v>
      </c>
      <c r="E100" s="33"/>
      <c r="F100" s="14"/>
    </row>
    <row r="101" spans="1:48" ht="30" x14ac:dyDescent="0.3">
      <c r="A101" s="48">
        <f t="shared" si="6"/>
        <v>4.5199999999999889</v>
      </c>
      <c r="B101" s="1" t="s">
        <v>247</v>
      </c>
      <c r="C101" s="29" t="s">
        <v>199</v>
      </c>
      <c r="D101" s="2">
        <f>11.25</f>
        <v>11.25</v>
      </c>
      <c r="E101" s="33"/>
      <c r="F101" s="14"/>
    </row>
    <row r="102" spans="1:48" ht="30" x14ac:dyDescent="0.3">
      <c r="A102" s="48">
        <f t="shared" si="6"/>
        <v>4.5299999999999887</v>
      </c>
      <c r="B102" s="1" t="s">
        <v>254</v>
      </c>
      <c r="C102" s="29" t="s">
        <v>199</v>
      </c>
      <c r="D102" s="2">
        <f>13.74+4.17+19.95+13.74</f>
        <v>51.6</v>
      </c>
      <c r="E102" s="33"/>
      <c r="F102" s="14"/>
    </row>
    <row r="103" spans="1:48" ht="30" x14ac:dyDescent="0.3">
      <c r="A103" s="48">
        <f t="shared" si="6"/>
        <v>4.5399999999999885</v>
      </c>
      <c r="B103" s="1" t="s">
        <v>255</v>
      </c>
      <c r="C103" s="29" t="s">
        <v>199</v>
      </c>
      <c r="D103" s="2">
        <f>4.14+3.68+7.75+8.2+2.8</f>
        <v>26.57</v>
      </c>
      <c r="E103" s="33"/>
      <c r="F103" s="14"/>
    </row>
    <row r="104" spans="1:48" x14ac:dyDescent="0.3">
      <c r="A104" s="47"/>
      <c r="B104" s="59" t="s">
        <v>48</v>
      </c>
      <c r="C104" s="60"/>
      <c r="D104" s="60"/>
      <c r="E104" s="61"/>
      <c r="F104" s="19">
        <f>SUM(F95:F103,F85:F93,F79:F83,F64:F77,F51:F62,F39:F49)</f>
        <v>0</v>
      </c>
    </row>
    <row r="105" spans="1:48" s="34" customFormat="1" x14ac:dyDescent="0.3">
      <c r="A105" s="49">
        <v>5</v>
      </c>
      <c r="B105" s="62" t="s">
        <v>34</v>
      </c>
      <c r="C105" s="62"/>
      <c r="D105" s="62"/>
      <c r="E105" s="62"/>
      <c r="F105" s="62"/>
    </row>
    <row r="106" spans="1:48" s="34" customFormat="1" ht="17.25" x14ac:dyDescent="0.3">
      <c r="A106" s="46">
        <f>A105+0.01</f>
        <v>5.01</v>
      </c>
      <c r="B106" s="7" t="s">
        <v>10</v>
      </c>
      <c r="C106" s="5" t="s">
        <v>239</v>
      </c>
      <c r="D106" s="4">
        <v>1343.18</v>
      </c>
      <c r="E106" s="14"/>
      <c r="F106" s="14"/>
    </row>
    <row r="107" spans="1:48" s="11" customFormat="1" ht="17.25" x14ac:dyDescent="0.3">
      <c r="A107" s="46">
        <f t="shared" ref="A107:A111" si="7">A106+0.01</f>
        <v>5.0199999999999996</v>
      </c>
      <c r="B107" s="7" t="s">
        <v>70</v>
      </c>
      <c r="C107" s="5" t="s">
        <v>239</v>
      </c>
      <c r="D107" s="4">
        <v>135.09</v>
      </c>
      <c r="E107" s="14"/>
      <c r="F107" s="14"/>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row>
    <row r="108" spans="1:48" s="11" customFormat="1" ht="30" x14ac:dyDescent="0.3">
      <c r="A108" s="21">
        <f t="shared" si="7"/>
        <v>5.0299999999999994</v>
      </c>
      <c r="B108" s="7" t="s">
        <v>228</v>
      </c>
      <c r="C108" s="5" t="s">
        <v>29</v>
      </c>
      <c r="D108" s="4">
        <v>1</v>
      </c>
      <c r="E108" s="16"/>
      <c r="F108" s="16"/>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row>
    <row r="109" spans="1:48" x14ac:dyDescent="0.3">
      <c r="A109" s="46">
        <f t="shared" si="7"/>
        <v>5.0399999999999991</v>
      </c>
      <c r="B109" s="1" t="s">
        <v>229</v>
      </c>
      <c r="C109" s="6" t="s">
        <v>29</v>
      </c>
      <c r="D109" s="4">
        <v>1</v>
      </c>
      <c r="E109" s="14"/>
      <c r="F109" s="14"/>
    </row>
    <row r="110" spans="1:48" ht="30" x14ac:dyDescent="0.3">
      <c r="A110" s="46">
        <f t="shared" si="7"/>
        <v>5.0499999999999989</v>
      </c>
      <c r="B110" s="1" t="s">
        <v>230</v>
      </c>
      <c r="C110" s="6" t="s">
        <v>29</v>
      </c>
      <c r="D110" s="4">
        <v>1</v>
      </c>
      <c r="E110" s="14"/>
      <c r="F110" s="14"/>
    </row>
    <row r="111" spans="1:48" x14ac:dyDescent="0.3">
      <c r="A111" s="46">
        <f t="shared" si="7"/>
        <v>5.0599999999999987</v>
      </c>
      <c r="B111" s="1" t="s">
        <v>231</v>
      </c>
      <c r="C111" s="6" t="s">
        <v>29</v>
      </c>
      <c r="D111" s="4">
        <v>1</v>
      </c>
      <c r="E111" s="14"/>
      <c r="F111" s="14"/>
    </row>
    <row r="112" spans="1:48" x14ac:dyDescent="0.3">
      <c r="A112" s="47"/>
      <c r="B112" s="59" t="s">
        <v>49</v>
      </c>
      <c r="C112" s="60"/>
      <c r="D112" s="60"/>
      <c r="E112" s="61"/>
      <c r="F112" s="19">
        <f>SUM(F106:F111)</f>
        <v>0</v>
      </c>
    </row>
    <row r="113" spans="1:48" x14ac:dyDescent="0.3">
      <c r="A113" s="45">
        <v>6</v>
      </c>
      <c r="B113" s="62" t="s">
        <v>66</v>
      </c>
      <c r="C113" s="62"/>
      <c r="D113" s="62"/>
      <c r="E113" s="62"/>
      <c r="F113" s="62"/>
    </row>
    <row r="114" spans="1:48" ht="75" x14ac:dyDescent="0.3">
      <c r="A114" s="21">
        <f>A113+0.01</f>
        <v>6.01</v>
      </c>
      <c r="B114" s="7" t="s">
        <v>275</v>
      </c>
      <c r="C114" s="5" t="s">
        <v>239</v>
      </c>
      <c r="D114" s="4">
        <f>4.1*7.3</f>
        <v>29.929999999999996</v>
      </c>
      <c r="E114" s="16"/>
      <c r="F114" s="16"/>
    </row>
    <row r="115" spans="1:48" s="11" customFormat="1" ht="75" x14ac:dyDescent="0.3">
      <c r="A115" s="21">
        <f t="shared" ref="A115:A141" si="8">A114+0.01</f>
        <v>6.02</v>
      </c>
      <c r="B115" s="7" t="s">
        <v>282</v>
      </c>
      <c r="C115" s="5" t="s">
        <v>239</v>
      </c>
      <c r="D115" s="4">
        <f>3.95*7.3</f>
        <v>28.835000000000001</v>
      </c>
      <c r="E115" s="16"/>
      <c r="F115" s="16"/>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row>
    <row r="116" spans="1:48" s="11" customFormat="1" ht="75" x14ac:dyDescent="0.3">
      <c r="A116" s="21">
        <f t="shared" si="8"/>
        <v>6.0299999999999994</v>
      </c>
      <c r="B116" s="7" t="s">
        <v>276</v>
      </c>
      <c r="C116" s="5" t="s">
        <v>239</v>
      </c>
      <c r="D116" s="4">
        <f>2.9*7.3</f>
        <v>21.169999999999998</v>
      </c>
      <c r="E116" s="16"/>
      <c r="F116" s="16"/>
      <c r="G116" s="10"/>
      <c r="H116" s="10"/>
      <c r="I116" s="10">
        <v>25</v>
      </c>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row>
    <row r="117" spans="1:48" s="11" customFormat="1" ht="75" x14ac:dyDescent="0.3">
      <c r="A117" s="21">
        <f t="shared" si="8"/>
        <v>6.0399999999999991</v>
      </c>
      <c r="B117" s="7" t="s">
        <v>291</v>
      </c>
      <c r="C117" s="5" t="s">
        <v>239</v>
      </c>
      <c r="D117" s="4">
        <f>20.2*2*2.5</f>
        <v>101</v>
      </c>
      <c r="E117" s="16"/>
      <c r="F117" s="16"/>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row>
    <row r="118" spans="1:48" s="11" customFormat="1" ht="75" x14ac:dyDescent="0.3">
      <c r="A118" s="21">
        <f t="shared" si="8"/>
        <v>6.0499999999999989</v>
      </c>
      <c r="B118" s="7" t="s">
        <v>283</v>
      </c>
      <c r="C118" s="5" t="s">
        <v>239</v>
      </c>
      <c r="D118" s="4">
        <f>3.1*7.3</f>
        <v>22.63</v>
      </c>
      <c r="E118" s="16"/>
      <c r="F118" s="16"/>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row>
    <row r="119" spans="1:48" s="11" customFormat="1" ht="75" x14ac:dyDescent="0.3">
      <c r="A119" s="21">
        <f t="shared" si="8"/>
        <v>6.0599999999999987</v>
      </c>
      <c r="B119" s="7" t="s">
        <v>277</v>
      </c>
      <c r="C119" s="5" t="s">
        <v>239</v>
      </c>
      <c r="D119" s="4">
        <f>9.84*7.3</f>
        <v>71.831999999999994</v>
      </c>
      <c r="E119" s="16"/>
      <c r="F119" s="16"/>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row>
    <row r="120" spans="1:48" s="11" customFormat="1" ht="75" x14ac:dyDescent="0.3">
      <c r="A120" s="21">
        <f t="shared" si="8"/>
        <v>6.0699999999999985</v>
      </c>
      <c r="B120" s="7" t="s">
        <v>284</v>
      </c>
      <c r="C120" s="5" t="s">
        <v>239</v>
      </c>
      <c r="D120" s="4">
        <f>2.35*7.3</f>
        <v>17.155000000000001</v>
      </c>
      <c r="E120" s="16"/>
      <c r="F120" s="16"/>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row>
    <row r="121" spans="1:48" s="11" customFormat="1" ht="75" x14ac:dyDescent="0.3">
      <c r="A121" s="21">
        <f t="shared" si="8"/>
        <v>6.0799999999999983</v>
      </c>
      <c r="B121" s="7" t="s">
        <v>292</v>
      </c>
      <c r="C121" s="5" t="s">
        <v>239</v>
      </c>
      <c r="D121" s="4">
        <f>3.75*7.3</f>
        <v>27.375</v>
      </c>
      <c r="E121" s="16"/>
      <c r="F121" s="16"/>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row>
    <row r="122" spans="1:48" s="11" customFormat="1" ht="90" x14ac:dyDescent="0.3">
      <c r="A122" s="21">
        <f t="shared" si="8"/>
        <v>6.0899999999999981</v>
      </c>
      <c r="B122" s="7" t="s">
        <v>285</v>
      </c>
      <c r="C122" s="5" t="s">
        <v>239</v>
      </c>
      <c r="D122" s="4">
        <f>22.03*2.5</f>
        <v>55.075000000000003</v>
      </c>
      <c r="E122" s="16"/>
      <c r="F122" s="16"/>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row>
    <row r="123" spans="1:48" s="11" customFormat="1" ht="75" x14ac:dyDescent="0.3">
      <c r="A123" s="21">
        <f t="shared" si="8"/>
        <v>6.0999999999999979</v>
      </c>
      <c r="B123" s="7" t="s">
        <v>286</v>
      </c>
      <c r="C123" s="5" t="s">
        <v>239</v>
      </c>
      <c r="D123" s="4">
        <f>3.4*7.3</f>
        <v>24.82</v>
      </c>
      <c r="E123" s="16"/>
      <c r="F123" s="16"/>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row>
    <row r="124" spans="1:48" s="11" customFormat="1" ht="75" x14ac:dyDescent="0.3">
      <c r="A124" s="21">
        <f t="shared" si="8"/>
        <v>6.1099999999999977</v>
      </c>
      <c r="B124" s="7" t="s">
        <v>293</v>
      </c>
      <c r="C124" s="5" t="s">
        <v>239</v>
      </c>
      <c r="D124" s="4">
        <f>2.9*7.3</f>
        <v>21.169999999999998</v>
      </c>
      <c r="E124" s="16"/>
      <c r="F124" s="16"/>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row>
    <row r="125" spans="1:48" s="11" customFormat="1" ht="75" x14ac:dyDescent="0.3">
      <c r="A125" s="21">
        <f t="shared" si="8"/>
        <v>6.1199999999999974</v>
      </c>
      <c r="B125" s="7" t="s">
        <v>287</v>
      </c>
      <c r="C125" s="5" t="s">
        <v>239</v>
      </c>
      <c r="D125" s="4">
        <f>4.6*2*2.5</f>
        <v>23</v>
      </c>
      <c r="E125" s="16"/>
      <c r="F125" s="16"/>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row>
    <row r="126" spans="1:48" s="11" customFormat="1" ht="90" x14ac:dyDescent="0.3">
      <c r="A126" s="21">
        <f t="shared" si="8"/>
        <v>6.1299999999999972</v>
      </c>
      <c r="B126" s="7" t="s">
        <v>288</v>
      </c>
      <c r="C126" s="5" t="s">
        <v>239</v>
      </c>
      <c r="D126" s="4">
        <f>5*2*2.5</f>
        <v>25</v>
      </c>
      <c r="E126" s="16"/>
      <c r="F126" s="16"/>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row>
    <row r="127" spans="1:48" s="11" customFormat="1" ht="60" x14ac:dyDescent="0.3">
      <c r="A127" s="50">
        <f t="shared" si="8"/>
        <v>6.139999999999997</v>
      </c>
      <c r="B127" s="1" t="s">
        <v>289</v>
      </c>
      <c r="C127" s="29" t="s">
        <v>239</v>
      </c>
      <c r="D127" s="35">
        <f>3.1*7.3</f>
        <v>22.63</v>
      </c>
      <c r="E127" s="36"/>
      <c r="F127" s="36"/>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row>
    <row r="128" spans="1:48" s="11" customFormat="1" ht="90" x14ac:dyDescent="0.3">
      <c r="A128" s="21">
        <f t="shared" si="8"/>
        <v>6.1499999999999968</v>
      </c>
      <c r="B128" s="1" t="s">
        <v>290</v>
      </c>
      <c r="C128" s="5" t="s">
        <v>239</v>
      </c>
      <c r="D128" s="4">
        <f>24.58*2.5</f>
        <v>61.449999999999996</v>
      </c>
      <c r="E128" s="16"/>
      <c r="F128" s="16"/>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row>
    <row r="129" spans="1:48" s="11" customFormat="1" ht="60" x14ac:dyDescent="0.3">
      <c r="A129" s="21">
        <f t="shared" si="8"/>
        <v>6.1599999999999966</v>
      </c>
      <c r="B129" s="7" t="s">
        <v>278</v>
      </c>
      <c r="C129" s="5" t="s">
        <v>30</v>
      </c>
      <c r="D129" s="4">
        <v>2</v>
      </c>
      <c r="E129" s="16"/>
      <c r="F129" s="16"/>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row>
    <row r="130" spans="1:48" s="11" customFormat="1" ht="60" x14ac:dyDescent="0.3">
      <c r="A130" s="21">
        <f t="shared" si="8"/>
        <v>6.1699999999999964</v>
      </c>
      <c r="B130" s="7" t="s">
        <v>279</v>
      </c>
      <c r="C130" s="5" t="s">
        <v>239</v>
      </c>
      <c r="D130" s="4">
        <f>4*1.6*1</f>
        <v>6.4</v>
      </c>
      <c r="E130" s="16"/>
      <c r="F130" s="16"/>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row>
    <row r="131" spans="1:48" s="11" customFormat="1" ht="60" x14ac:dyDescent="0.3">
      <c r="A131" s="21">
        <f t="shared" si="8"/>
        <v>6.1799999999999962</v>
      </c>
      <c r="B131" s="7" t="s">
        <v>280</v>
      </c>
      <c r="C131" s="5" t="s">
        <v>239</v>
      </c>
      <c r="D131" s="4">
        <f>2.62*0.6*28</f>
        <v>44.016000000000005</v>
      </c>
      <c r="E131" s="16"/>
      <c r="F131" s="16"/>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row>
    <row r="132" spans="1:48" s="11" customFormat="1" ht="60" x14ac:dyDescent="0.3">
      <c r="A132" s="21">
        <f t="shared" si="8"/>
        <v>6.1899999999999959</v>
      </c>
      <c r="B132" s="7" t="s">
        <v>281</v>
      </c>
      <c r="C132" s="5" t="s">
        <v>239</v>
      </c>
      <c r="D132" s="4">
        <f>2.65*8*0.6</f>
        <v>12.719999999999999</v>
      </c>
      <c r="E132" s="16"/>
      <c r="F132" s="16"/>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1:48" s="11" customFormat="1" x14ac:dyDescent="0.3">
      <c r="A133" s="21">
        <f t="shared" si="8"/>
        <v>6.1999999999999957</v>
      </c>
      <c r="B133" s="32" t="s">
        <v>41</v>
      </c>
      <c r="C133" s="5" t="s">
        <v>30</v>
      </c>
      <c r="D133" s="4">
        <v>12</v>
      </c>
      <c r="E133" s="36"/>
      <c r="F133" s="16"/>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row>
    <row r="134" spans="1:48" s="11" customFormat="1" x14ac:dyDescent="0.3">
      <c r="A134" s="21">
        <f t="shared" si="8"/>
        <v>6.2099999999999955</v>
      </c>
      <c r="B134" s="32" t="s">
        <v>274</v>
      </c>
      <c r="C134" s="5" t="s">
        <v>30</v>
      </c>
      <c r="D134" s="4">
        <v>15</v>
      </c>
      <c r="E134" s="36"/>
      <c r="F134" s="16"/>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row>
    <row r="135" spans="1:48" s="11" customFormat="1" x14ac:dyDescent="0.3">
      <c r="A135" s="21">
        <f t="shared" si="8"/>
        <v>6.2199999999999953</v>
      </c>
      <c r="B135" s="32" t="s">
        <v>260</v>
      </c>
      <c r="C135" s="5" t="s">
        <v>30</v>
      </c>
      <c r="D135" s="4">
        <v>2</v>
      </c>
      <c r="E135" s="36"/>
      <c r="F135" s="16"/>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row>
    <row r="136" spans="1:48" s="11" customFormat="1" ht="30" x14ac:dyDescent="0.3">
      <c r="A136" s="21">
        <f t="shared" si="8"/>
        <v>6.2299999999999951</v>
      </c>
      <c r="B136" s="12" t="s">
        <v>261</v>
      </c>
      <c r="C136" s="5" t="s">
        <v>30</v>
      </c>
      <c r="D136" s="4">
        <v>1</v>
      </c>
      <c r="E136" s="36"/>
      <c r="F136" s="16"/>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row>
    <row r="137" spans="1:48" s="11" customFormat="1" x14ac:dyDescent="0.3">
      <c r="A137" s="21">
        <f t="shared" si="8"/>
        <v>6.2399999999999949</v>
      </c>
      <c r="B137" s="12" t="s">
        <v>273</v>
      </c>
      <c r="C137" s="5" t="s">
        <v>30</v>
      </c>
      <c r="D137" s="4">
        <v>1</v>
      </c>
      <c r="E137" s="36"/>
      <c r="F137" s="16"/>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row>
    <row r="138" spans="1:48" x14ac:dyDescent="0.3">
      <c r="A138" s="21">
        <f t="shared" si="8"/>
        <v>6.2499999999999947</v>
      </c>
      <c r="B138" s="12" t="s">
        <v>58</v>
      </c>
      <c r="C138" s="6" t="s">
        <v>15</v>
      </c>
      <c r="D138" s="4">
        <v>73</v>
      </c>
      <c r="E138" s="16"/>
      <c r="F138" s="16"/>
    </row>
    <row r="139" spans="1:48" ht="30" x14ac:dyDescent="0.3">
      <c r="A139" s="21">
        <f t="shared" si="8"/>
        <v>6.2599999999999945</v>
      </c>
      <c r="B139" s="7" t="s">
        <v>42</v>
      </c>
      <c r="C139" s="6" t="s">
        <v>15</v>
      </c>
      <c r="D139" s="4">
        <v>112.75</v>
      </c>
      <c r="E139" s="16"/>
      <c r="F139" s="16"/>
    </row>
    <row r="140" spans="1:48" x14ac:dyDescent="0.3">
      <c r="A140" s="21">
        <f t="shared" si="8"/>
        <v>6.2699999999999942</v>
      </c>
      <c r="B140" s="7" t="s">
        <v>257</v>
      </c>
      <c r="C140" s="6" t="s">
        <v>15</v>
      </c>
      <c r="D140" s="4">
        <v>45.76</v>
      </c>
      <c r="E140" s="16"/>
      <c r="F140" s="16"/>
    </row>
    <row r="141" spans="1:48" x14ac:dyDescent="0.3">
      <c r="A141" s="21">
        <f t="shared" si="8"/>
        <v>6.279999999999994</v>
      </c>
      <c r="B141" s="7" t="s">
        <v>258</v>
      </c>
      <c r="C141" s="6" t="s">
        <v>15</v>
      </c>
      <c r="D141" s="4">
        <v>84.72</v>
      </c>
      <c r="E141" s="16"/>
      <c r="F141" s="16"/>
    </row>
    <row r="142" spans="1:48" x14ac:dyDescent="0.3">
      <c r="A142" s="47"/>
      <c r="B142" s="37" t="s">
        <v>67</v>
      </c>
      <c r="C142" s="38"/>
      <c r="D142" s="52"/>
      <c r="E142" s="39"/>
      <c r="F142" s="19">
        <f>SUM(F114:F141)</f>
        <v>0</v>
      </c>
    </row>
    <row r="143" spans="1:48" x14ac:dyDescent="0.3">
      <c r="A143" s="45">
        <v>7</v>
      </c>
      <c r="B143" s="62" t="s">
        <v>31</v>
      </c>
      <c r="C143" s="62"/>
      <c r="D143" s="62"/>
      <c r="E143" s="62"/>
      <c r="F143" s="62"/>
    </row>
    <row r="144" spans="1:48" ht="17.25" x14ac:dyDescent="0.3">
      <c r="A144" s="46">
        <f t="shared" ref="A144:A151" si="9">A143+0.01</f>
        <v>7.01</v>
      </c>
      <c r="B144" s="7" t="s">
        <v>9</v>
      </c>
      <c r="C144" s="5" t="s">
        <v>239</v>
      </c>
      <c r="D144" s="4">
        <v>846.67</v>
      </c>
      <c r="E144" s="14"/>
      <c r="F144" s="14"/>
    </row>
    <row r="145" spans="1:48" s="11" customFormat="1" ht="17.25" x14ac:dyDescent="0.3">
      <c r="A145" s="46">
        <f t="shared" si="9"/>
        <v>7.02</v>
      </c>
      <c r="B145" s="7" t="s">
        <v>71</v>
      </c>
      <c r="C145" s="5" t="s">
        <v>239</v>
      </c>
      <c r="D145" s="4">
        <f>1418.78*1.05</f>
        <v>1489.7190000000001</v>
      </c>
      <c r="E145" s="14"/>
      <c r="F145" s="14"/>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row>
    <row r="146" spans="1:48" x14ac:dyDescent="0.3">
      <c r="A146" s="46">
        <f t="shared" si="9"/>
        <v>7.0299999999999994</v>
      </c>
      <c r="B146" s="7" t="s">
        <v>37</v>
      </c>
      <c r="C146" s="5" t="s">
        <v>15</v>
      </c>
      <c r="D146" s="4">
        <v>565.16</v>
      </c>
      <c r="E146" s="14"/>
      <c r="F146" s="14"/>
    </row>
    <row r="147" spans="1:48" ht="17.25" x14ac:dyDescent="0.3">
      <c r="A147" s="46">
        <f t="shared" si="9"/>
        <v>7.0399999999999991</v>
      </c>
      <c r="B147" s="7" t="s">
        <v>39</v>
      </c>
      <c r="C147" s="5" t="s">
        <v>239</v>
      </c>
      <c r="D147" s="4">
        <v>140.85</v>
      </c>
      <c r="E147" s="14"/>
      <c r="F147" s="14"/>
    </row>
    <row r="148" spans="1:48" x14ac:dyDescent="0.3">
      <c r="A148" s="47"/>
      <c r="B148" s="37" t="s">
        <v>31</v>
      </c>
      <c r="C148" s="38"/>
      <c r="D148" s="52"/>
      <c r="E148" s="39"/>
      <c r="F148" s="19">
        <f>SUM(F144:F147)</f>
        <v>0</v>
      </c>
    </row>
    <row r="149" spans="1:48" x14ac:dyDescent="0.3">
      <c r="A149" s="45">
        <v>8</v>
      </c>
      <c r="B149" s="62" t="s">
        <v>32</v>
      </c>
      <c r="C149" s="62"/>
      <c r="D149" s="62"/>
      <c r="E149" s="62"/>
      <c r="F149" s="62"/>
    </row>
    <row r="150" spans="1:48" ht="17.25" x14ac:dyDescent="0.3">
      <c r="A150" s="46">
        <f>A149+0.01</f>
        <v>8.01</v>
      </c>
      <c r="B150" s="7" t="s">
        <v>38</v>
      </c>
      <c r="C150" s="5" t="s">
        <v>239</v>
      </c>
      <c r="D150" s="4">
        <f>184.71+1.5</f>
        <v>186.21</v>
      </c>
      <c r="E150" s="14"/>
      <c r="F150" s="14"/>
    </row>
    <row r="151" spans="1:48" ht="17.25" x14ac:dyDescent="0.3">
      <c r="A151" s="46">
        <f t="shared" si="9"/>
        <v>8.02</v>
      </c>
      <c r="B151" s="7" t="s">
        <v>8</v>
      </c>
      <c r="C151" s="5" t="s">
        <v>239</v>
      </c>
      <c r="D151" s="4">
        <v>1206.92</v>
      </c>
      <c r="E151" s="14"/>
      <c r="F151" s="14"/>
    </row>
    <row r="152" spans="1:48" x14ac:dyDescent="0.3">
      <c r="A152" s="47"/>
      <c r="B152" s="37" t="s">
        <v>50</v>
      </c>
      <c r="C152" s="38"/>
      <c r="D152" s="52"/>
      <c r="E152" s="39"/>
      <c r="F152" s="19">
        <f>SUM(F150:F151)</f>
        <v>0</v>
      </c>
      <c r="H152" s="40"/>
    </row>
    <row r="153" spans="1:48" x14ac:dyDescent="0.3">
      <c r="A153" s="45">
        <v>9</v>
      </c>
      <c r="B153" s="62" t="s">
        <v>7</v>
      </c>
      <c r="C153" s="62"/>
      <c r="D153" s="62"/>
      <c r="E153" s="62"/>
      <c r="F153" s="62"/>
      <c r="H153" s="40"/>
    </row>
    <row r="154" spans="1:48" x14ac:dyDescent="0.3">
      <c r="A154" s="46">
        <f t="shared" ref="A154:A177" si="10">A153+0.01</f>
        <v>9.01</v>
      </c>
      <c r="B154" s="7" t="s">
        <v>76</v>
      </c>
      <c r="C154" s="5" t="s">
        <v>30</v>
      </c>
      <c r="D154" s="4">
        <v>17</v>
      </c>
      <c r="E154" s="14"/>
      <c r="F154" s="14"/>
      <c r="H154" s="41"/>
    </row>
    <row r="155" spans="1:48" s="11" customFormat="1" x14ac:dyDescent="0.3">
      <c r="A155" s="46">
        <f t="shared" si="10"/>
        <v>9.02</v>
      </c>
      <c r="B155" s="7" t="s">
        <v>243</v>
      </c>
      <c r="C155" s="5" t="s">
        <v>30</v>
      </c>
      <c r="D155" s="4">
        <v>12</v>
      </c>
      <c r="E155" s="14"/>
      <c r="F155" s="14"/>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row>
    <row r="156" spans="1:48" x14ac:dyDescent="0.3">
      <c r="A156" s="46">
        <f t="shared" si="10"/>
        <v>9.0299999999999994</v>
      </c>
      <c r="B156" s="7" t="s">
        <v>77</v>
      </c>
      <c r="C156" s="5" t="s">
        <v>30</v>
      </c>
      <c r="D156" s="4">
        <v>4</v>
      </c>
      <c r="E156" s="14"/>
      <c r="F156" s="14"/>
    </row>
    <row r="157" spans="1:48" x14ac:dyDescent="0.3">
      <c r="A157" s="46">
        <f t="shared" si="10"/>
        <v>9.0399999999999991</v>
      </c>
      <c r="B157" s="7" t="s">
        <v>78</v>
      </c>
      <c r="C157" s="5" t="s">
        <v>30</v>
      </c>
      <c r="D157" s="4">
        <v>7</v>
      </c>
      <c r="E157" s="14"/>
      <c r="F157" s="14"/>
    </row>
    <row r="158" spans="1:48" x14ac:dyDescent="0.3">
      <c r="A158" s="46">
        <f t="shared" si="10"/>
        <v>9.0499999999999989</v>
      </c>
      <c r="B158" s="7" t="s">
        <v>6</v>
      </c>
      <c r="C158" s="6" t="s">
        <v>29</v>
      </c>
      <c r="D158" s="4">
        <v>1</v>
      </c>
      <c r="E158" s="14"/>
      <c r="F158" s="14"/>
    </row>
    <row r="159" spans="1:48" x14ac:dyDescent="0.3">
      <c r="A159" s="46">
        <f t="shared" si="10"/>
        <v>9.0599999999999987</v>
      </c>
      <c r="B159" s="32" t="s">
        <v>60</v>
      </c>
      <c r="C159" s="5" t="s">
        <v>30</v>
      </c>
      <c r="D159" s="4">
        <v>2</v>
      </c>
      <c r="E159" s="14"/>
      <c r="F159" s="14"/>
    </row>
    <row r="160" spans="1:48" x14ac:dyDescent="0.3">
      <c r="A160" s="46">
        <f t="shared" si="10"/>
        <v>9.0699999999999985</v>
      </c>
      <c r="B160" s="32" t="s">
        <v>61</v>
      </c>
      <c r="C160" s="5" t="s">
        <v>30</v>
      </c>
      <c r="D160" s="4">
        <v>3</v>
      </c>
      <c r="E160" s="14"/>
      <c r="F160" s="14"/>
    </row>
    <row r="161" spans="1:6" x14ac:dyDescent="0.3">
      <c r="A161" s="46">
        <f t="shared" si="10"/>
        <v>9.0799999999999983</v>
      </c>
      <c r="B161" s="32" t="s">
        <v>81</v>
      </c>
      <c r="C161" s="6" t="s">
        <v>15</v>
      </c>
      <c r="D161" s="4">
        <f>144.5*1.05</f>
        <v>151.72499999999999</v>
      </c>
      <c r="E161" s="14"/>
      <c r="F161" s="14"/>
    </row>
    <row r="162" spans="1:6" x14ac:dyDescent="0.3">
      <c r="A162" s="46">
        <f t="shared" si="10"/>
        <v>9.0899999999999981</v>
      </c>
      <c r="B162" s="32" t="s">
        <v>82</v>
      </c>
      <c r="C162" s="6" t="s">
        <v>15</v>
      </c>
      <c r="D162" s="4">
        <f>83.81*1.05</f>
        <v>88.000500000000002</v>
      </c>
      <c r="E162" s="14"/>
      <c r="F162" s="14"/>
    </row>
    <row r="163" spans="1:6" ht="30" x14ac:dyDescent="0.3">
      <c r="A163" s="46">
        <f t="shared" si="10"/>
        <v>9.0999999999999979</v>
      </c>
      <c r="B163" s="15" t="s">
        <v>83</v>
      </c>
      <c r="C163" s="6" t="s">
        <v>15</v>
      </c>
      <c r="D163" s="4">
        <f>120.36*1.025</f>
        <v>123.36899999999999</v>
      </c>
      <c r="E163" s="16"/>
      <c r="F163" s="16"/>
    </row>
    <row r="164" spans="1:6" x14ac:dyDescent="0.3">
      <c r="A164" s="46">
        <f t="shared" si="10"/>
        <v>9.1099999999999977</v>
      </c>
      <c r="B164" s="32" t="s">
        <v>84</v>
      </c>
      <c r="C164" s="6" t="s">
        <v>15</v>
      </c>
      <c r="D164" s="4">
        <f>(16+74.66)*1.025</f>
        <v>92.92649999999999</v>
      </c>
      <c r="E164" s="14"/>
      <c r="F164" s="14"/>
    </row>
    <row r="165" spans="1:6" x14ac:dyDescent="0.3">
      <c r="A165" s="46">
        <f t="shared" si="10"/>
        <v>9.1199999999999974</v>
      </c>
      <c r="B165" s="32" t="s">
        <v>85</v>
      </c>
      <c r="C165" s="6" t="s">
        <v>15</v>
      </c>
      <c r="D165" s="4">
        <v>110.42</v>
      </c>
      <c r="E165" s="14"/>
      <c r="F165" s="14"/>
    </row>
    <row r="166" spans="1:6" x14ac:dyDescent="0.3">
      <c r="A166" s="46">
        <f t="shared" si="10"/>
        <v>9.1299999999999972</v>
      </c>
      <c r="B166" s="32" t="s">
        <v>86</v>
      </c>
      <c r="C166" s="6" t="s">
        <v>15</v>
      </c>
      <c r="D166" s="4">
        <f>(47.07+126.04)*1.05</f>
        <v>181.76550000000003</v>
      </c>
      <c r="E166" s="14"/>
      <c r="F166" s="14"/>
    </row>
    <row r="167" spans="1:6" x14ac:dyDescent="0.3">
      <c r="A167" s="46">
        <f t="shared" si="10"/>
        <v>9.139999999999997</v>
      </c>
      <c r="B167" s="32" t="s">
        <v>89</v>
      </c>
      <c r="C167" s="6" t="s">
        <v>15</v>
      </c>
      <c r="D167" s="4">
        <v>8.4</v>
      </c>
      <c r="E167" s="14"/>
      <c r="F167" s="14"/>
    </row>
    <row r="168" spans="1:6" x14ac:dyDescent="0.3">
      <c r="A168" s="46">
        <f t="shared" si="10"/>
        <v>9.1499999999999968</v>
      </c>
      <c r="B168" s="32" t="s">
        <v>90</v>
      </c>
      <c r="C168" s="6" t="s">
        <v>15</v>
      </c>
      <c r="D168" s="4">
        <v>8.4</v>
      </c>
      <c r="E168" s="14"/>
      <c r="F168" s="14"/>
    </row>
    <row r="169" spans="1:6" x14ac:dyDescent="0.3">
      <c r="A169" s="46">
        <f t="shared" si="10"/>
        <v>9.1599999999999966</v>
      </c>
      <c r="B169" s="32" t="s">
        <v>91</v>
      </c>
      <c r="C169" s="6" t="s">
        <v>15</v>
      </c>
      <c r="D169" s="4">
        <f>8.4*2</f>
        <v>16.8</v>
      </c>
      <c r="E169" s="14"/>
      <c r="F169" s="14"/>
    </row>
    <row r="170" spans="1:6" x14ac:dyDescent="0.3">
      <c r="A170" s="46">
        <f t="shared" si="10"/>
        <v>9.1699999999999964</v>
      </c>
      <c r="B170" s="32" t="s">
        <v>59</v>
      </c>
      <c r="C170" s="6" t="s">
        <v>30</v>
      </c>
      <c r="D170" s="4">
        <v>2</v>
      </c>
      <c r="E170" s="14"/>
      <c r="F170" s="14"/>
    </row>
    <row r="171" spans="1:6" x14ac:dyDescent="0.3">
      <c r="A171" s="46">
        <f t="shared" si="10"/>
        <v>9.1799999999999962</v>
      </c>
      <c r="B171" s="12" t="s">
        <v>74</v>
      </c>
      <c r="C171" s="6" t="s">
        <v>30</v>
      </c>
      <c r="D171" s="4">
        <v>7</v>
      </c>
      <c r="E171" s="14"/>
      <c r="F171" s="14"/>
    </row>
    <row r="172" spans="1:6" x14ac:dyDescent="0.3">
      <c r="A172" s="46">
        <f t="shared" si="10"/>
        <v>9.1899999999999959</v>
      </c>
      <c r="B172" s="12" t="s">
        <v>75</v>
      </c>
      <c r="C172" s="6" t="s">
        <v>30</v>
      </c>
      <c r="D172" s="4">
        <v>11</v>
      </c>
      <c r="E172" s="14"/>
      <c r="F172" s="14"/>
    </row>
    <row r="173" spans="1:6" x14ac:dyDescent="0.3">
      <c r="A173" s="46">
        <f t="shared" si="10"/>
        <v>9.1999999999999957</v>
      </c>
      <c r="B173" s="32" t="s">
        <v>62</v>
      </c>
      <c r="C173" s="6" t="s">
        <v>30</v>
      </c>
      <c r="D173" s="4">
        <v>1</v>
      </c>
      <c r="E173" s="14"/>
      <c r="F173" s="14"/>
    </row>
    <row r="174" spans="1:6" x14ac:dyDescent="0.3">
      <c r="A174" s="46">
        <f t="shared" si="10"/>
        <v>9.2099999999999955</v>
      </c>
      <c r="B174" s="32" t="s">
        <v>256</v>
      </c>
      <c r="C174" s="6" t="s">
        <v>30</v>
      </c>
      <c r="D174" s="4">
        <v>1</v>
      </c>
      <c r="E174" s="14"/>
      <c r="F174" s="14"/>
    </row>
    <row r="175" spans="1:6" x14ac:dyDescent="0.3">
      <c r="A175" s="46">
        <f t="shared" si="10"/>
        <v>9.2199999999999953</v>
      </c>
      <c r="B175" s="32" t="s">
        <v>63</v>
      </c>
      <c r="C175" s="5" t="s">
        <v>30</v>
      </c>
      <c r="D175" s="4">
        <v>8</v>
      </c>
      <c r="E175" s="14"/>
      <c r="F175" s="14"/>
    </row>
    <row r="176" spans="1:6" x14ac:dyDescent="0.3">
      <c r="A176" s="46">
        <f t="shared" si="10"/>
        <v>9.2299999999999951</v>
      </c>
      <c r="B176" s="32" t="s">
        <v>64</v>
      </c>
      <c r="C176" s="5" t="s">
        <v>30</v>
      </c>
      <c r="D176" s="4">
        <v>14</v>
      </c>
      <c r="E176" s="14"/>
      <c r="F176" s="14"/>
    </row>
    <row r="177" spans="1:48" x14ac:dyDescent="0.3">
      <c r="A177" s="46">
        <f t="shared" si="10"/>
        <v>9.2399999999999949</v>
      </c>
      <c r="B177" s="32" t="s">
        <v>65</v>
      </c>
      <c r="C177" s="5" t="s">
        <v>30</v>
      </c>
      <c r="D177" s="4">
        <v>3</v>
      </c>
      <c r="E177" s="14"/>
      <c r="F177" s="14"/>
    </row>
    <row r="178" spans="1:48" x14ac:dyDescent="0.3">
      <c r="A178" s="47"/>
      <c r="B178" s="37" t="s">
        <v>51</v>
      </c>
      <c r="C178" s="38"/>
      <c r="D178" s="52"/>
      <c r="E178" s="39"/>
      <c r="F178" s="19">
        <f>SUM(F154:F177)</f>
        <v>0</v>
      </c>
    </row>
    <row r="179" spans="1:48" x14ac:dyDescent="0.3">
      <c r="A179" s="45">
        <v>10</v>
      </c>
      <c r="B179" s="62" t="s">
        <v>5</v>
      </c>
      <c r="C179" s="62"/>
      <c r="D179" s="62"/>
      <c r="E179" s="62"/>
      <c r="F179" s="62"/>
    </row>
    <row r="180" spans="1:48" x14ac:dyDescent="0.3">
      <c r="A180" s="46"/>
      <c r="B180" s="86" t="s">
        <v>104</v>
      </c>
      <c r="C180" s="87"/>
      <c r="D180" s="87"/>
      <c r="E180" s="87"/>
      <c r="F180" s="88"/>
    </row>
    <row r="181" spans="1:48" s="11" customFormat="1" x14ac:dyDescent="0.3">
      <c r="A181" s="46">
        <f>A179+0.01</f>
        <v>10.01</v>
      </c>
      <c r="B181" s="32" t="s">
        <v>122</v>
      </c>
      <c r="C181" s="5" t="s">
        <v>30</v>
      </c>
      <c r="D181" s="21">
        <v>1</v>
      </c>
      <c r="E181" s="16"/>
      <c r="F181" s="16"/>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row>
    <row r="182" spans="1:48" s="11" customFormat="1" ht="30" x14ac:dyDescent="0.3">
      <c r="A182" s="46">
        <f t="shared" ref="A182:A241" si="11">A181+0.01</f>
        <v>10.02</v>
      </c>
      <c r="B182" s="12" t="s">
        <v>123</v>
      </c>
      <c r="C182" s="5" t="s">
        <v>30</v>
      </c>
      <c r="D182" s="21">
        <v>1</v>
      </c>
      <c r="E182" s="16"/>
      <c r="F182" s="16"/>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row>
    <row r="183" spans="1:48" s="11" customFormat="1" x14ac:dyDescent="0.3">
      <c r="A183" s="46">
        <f t="shared" si="11"/>
        <v>10.029999999999999</v>
      </c>
      <c r="B183" s="12" t="s">
        <v>124</v>
      </c>
      <c r="C183" s="5" t="s">
        <v>30</v>
      </c>
      <c r="D183" s="21">
        <v>1</v>
      </c>
      <c r="E183" s="16"/>
      <c r="F183" s="16"/>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row>
    <row r="184" spans="1:48" s="11" customFormat="1" x14ac:dyDescent="0.3">
      <c r="A184" s="46">
        <f t="shared" si="11"/>
        <v>10.039999999999999</v>
      </c>
      <c r="B184" s="12" t="s">
        <v>125</v>
      </c>
      <c r="C184" s="5" t="s">
        <v>30</v>
      </c>
      <c r="D184" s="21">
        <v>1</v>
      </c>
      <c r="E184" s="16"/>
      <c r="F184" s="16"/>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row>
    <row r="185" spans="1:48" s="11" customFormat="1" ht="30" x14ac:dyDescent="0.3">
      <c r="A185" s="46">
        <f t="shared" si="11"/>
        <v>10.049999999999999</v>
      </c>
      <c r="B185" s="12" t="s">
        <v>126</v>
      </c>
      <c r="C185" s="5" t="s">
        <v>30</v>
      </c>
      <c r="D185" s="21">
        <v>1</v>
      </c>
      <c r="E185" s="16"/>
      <c r="F185" s="16"/>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row>
    <row r="186" spans="1:48" s="11" customFormat="1" x14ac:dyDescent="0.3">
      <c r="A186" s="46"/>
      <c r="B186" s="83" t="s">
        <v>106</v>
      </c>
      <c r="C186" s="84"/>
      <c r="D186" s="84"/>
      <c r="E186" s="84"/>
      <c r="F186" s="85"/>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row>
    <row r="187" spans="1:48" s="11" customFormat="1" ht="45" x14ac:dyDescent="0.3">
      <c r="A187" s="46">
        <f>A185+0.01</f>
        <v>10.059999999999999</v>
      </c>
      <c r="B187" s="12" t="s">
        <v>263</v>
      </c>
      <c r="C187" s="5" t="s">
        <v>30</v>
      </c>
      <c r="D187" s="21">
        <v>1</v>
      </c>
      <c r="E187" s="16"/>
      <c r="F187" s="16"/>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row>
    <row r="188" spans="1:48" s="11" customFormat="1" ht="75" x14ac:dyDescent="0.3">
      <c r="A188" s="46">
        <f t="shared" si="11"/>
        <v>10.069999999999999</v>
      </c>
      <c r="B188" s="12" t="s">
        <v>127</v>
      </c>
      <c r="C188" s="5" t="s">
        <v>30</v>
      </c>
      <c r="D188" s="21">
        <v>1</v>
      </c>
      <c r="E188" s="16"/>
      <c r="F188" s="16"/>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row>
    <row r="189" spans="1:48" s="11" customFormat="1" ht="60" x14ac:dyDescent="0.3">
      <c r="A189" s="46">
        <f t="shared" si="11"/>
        <v>10.079999999999998</v>
      </c>
      <c r="B189" s="12" t="s">
        <v>128</v>
      </c>
      <c r="C189" s="5" t="s">
        <v>30</v>
      </c>
      <c r="D189" s="21">
        <v>1</v>
      </c>
      <c r="E189" s="16"/>
      <c r="F189" s="16"/>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row>
    <row r="190" spans="1:48" s="11" customFormat="1" ht="75" x14ac:dyDescent="0.3">
      <c r="A190" s="46">
        <f t="shared" si="11"/>
        <v>10.089999999999998</v>
      </c>
      <c r="B190" s="12" t="s">
        <v>129</v>
      </c>
      <c r="C190" s="5" t="s">
        <v>30</v>
      </c>
      <c r="D190" s="21">
        <v>1</v>
      </c>
      <c r="E190" s="16"/>
      <c r="F190" s="16"/>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1:48" s="11" customFormat="1" ht="75" x14ac:dyDescent="0.3">
      <c r="A191" s="46">
        <f t="shared" si="11"/>
        <v>10.099999999999998</v>
      </c>
      <c r="B191" s="12" t="s">
        <v>130</v>
      </c>
      <c r="C191" s="5" t="s">
        <v>30</v>
      </c>
      <c r="D191" s="21">
        <v>1</v>
      </c>
      <c r="E191" s="16"/>
      <c r="F191" s="16"/>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row>
    <row r="192" spans="1:48" s="11" customFormat="1" ht="75" x14ac:dyDescent="0.3">
      <c r="A192" s="46">
        <f t="shared" si="11"/>
        <v>10.109999999999998</v>
      </c>
      <c r="B192" s="12" t="s">
        <v>131</v>
      </c>
      <c r="C192" s="5" t="s">
        <v>30</v>
      </c>
      <c r="D192" s="21">
        <v>1</v>
      </c>
      <c r="E192" s="16"/>
      <c r="F192" s="16"/>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row>
    <row r="193" spans="1:48" s="11" customFormat="1" ht="75" x14ac:dyDescent="0.3">
      <c r="A193" s="46">
        <f t="shared" si="11"/>
        <v>10.119999999999997</v>
      </c>
      <c r="B193" s="12" t="s">
        <v>132</v>
      </c>
      <c r="C193" s="5" t="s">
        <v>30</v>
      </c>
      <c r="D193" s="21">
        <v>1</v>
      </c>
      <c r="E193" s="16"/>
      <c r="F193" s="16"/>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row>
    <row r="194" spans="1:48" s="11" customFormat="1" ht="75" x14ac:dyDescent="0.3">
      <c r="A194" s="46">
        <f t="shared" si="11"/>
        <v>10.129999999999997</v>
      </c>
      <c r="B194" s="12" t="s">
        <v>133</v>
      </c>
      <c r="C194" s="5" t="s">
        <v>30</v>
      </c>
      <c r="D194" s="21">
        <v>1</v>
      </c>
      <c r="E194" s="16"/>
      <c r="F194" s="16"/>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row>
    <row r="195" spans="1:48" s="11" customFormat="1" ht="45" x14ac:dyDescent="0.3">
      <c r="A195" s="46">
        <f t="shared" si="11"/>
        <v>10.139999999999997</v>
      </c>
      <c r="B195" s="12" t="s">
        <v>134</v>
      </c>
      <c r="C195" s="5" t="s">
        <v>30</v>
      </c>
      <c r="D195" s="21">
        <v>1</v>
      </c>
      <c r="E195" s="16"/>
      <c r="F195" s="16"/>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row>
    <row r="196" spans="1:48" s="11" customFormat="1" ht="45" x14ac:dyDescent="0.3">
      <c r="A196" s="46">
        <f t="shared" si="11"/>
        <v>10.149999999999997</v>
      </c>
      <c r="B196" s="12" t="s">
        <v>135</v>
      </c>
      <c r="C196" s="5" t="s">
        <v>30</v>
      </c>
      <c r="D196" s="21">
        <v>15</v>
      </c>
      <c r="E196" s="16"/>
      <c r="F196" s="16"/>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row>
    <row r="197" spans="1:48" s="11" customFormat="1" x14ac:dyDescent="0.3">
      <c r="A197" s="46"/>
      <c r="B197" s="83" t="s">
        <v>107</v>
      </c>
      <c r="C197" s="84"/>
      <c r="D197" s="84"/>
      <c r="E197" s="84"/>
      <c r="F197" s="85"/>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row>
    <row r="198" spans="1:48" s="11" customFormat="1" ht="90" x14ac:dyDescent="0.3">
      <c r="A198" s="46">
        <f>A196+0.01</f>
        <v>10.159999999999997</v>
      </c>
      <c r="B198" s="12" t="s">
        <v>136</v>
      </c>
      <c r="C198" s="5" t="s">
        <v>15</v>
      </c>
      <c r="D198" s="21">
        <v>27</v>
      </c>
      <c r="E198" s="16"/>
      <c r="F198" s="16"/>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row>
    <row r="199" spans="1:48" s="11" customFormat="1" ht="45" x14ac:dyDescent="0.3">
      <c r="A199" s="46">
        <f t="shared" si="11"/>
        <v>10.169999999999996</v>
      </c>
      <c r="B199" s="12" t="s">
        <v>137</v>
      </c>
      <c r="C199" s="5" t="s">
        <v>15</v>
      </c>
      <c r="D199" s="21">
        <v>8</v>
      </c>
      <c r="E199" s="16"/>
      <c r="F199" s="16"/>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row>
    <row r="200" spans="1:48" s="11" customFormat="1" ht="45" x14ac:dyDescent="0.3">
      <c r="A200" s="46">
        <f t="shared" si="11"/>
        <v>10.179999999999996</v>
      </c>
      <c r="B200" s="12" t="s">
        <v>138</v>
      </c>
      <c r="C200" s="5" t="s">
        <v>15</v>
      </c>
      <c r="D200" s="21">
        <v>6</v>
      </c>
      <c r="E200" s="16"/>
      <c r="F200" s="16"/>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row>
    <row r="201" spans="1:48" s="11" customFormat="1" ht="45" x14ac:dyDescent="0.3">
      <c r="A201" s="46">
        <f t="shared" si="11"/>
        <v>10.189999999999996</v>
      </c>
      <c r="B201" s="12" t="s">
        <v>139</v>
      </c>
      <c r="C201" s="5" t="s">
        <v>15</v>
      </c>
      <c r="D201" s="21">
        <v>3</v>
      </c>
      <c r="E201" s="16"/>
      <c r="F201" s="16"/>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row>
    <row r="202" spans="1:48" s="11" customFormat="1" ht="45" x14ac:dyDescent="0.3">
      <c r="A202" s="46">
        <f t="shared" si="11"/>
        <v>10.199999999999996</v>
      </c>
      <c r="B202" s="12" t="s">
        <v>140</v>
      </c>
      <c r="C202" s="5" t="s">
        <v>15</v>
      </c>
      <c r="D202" s="21">
        <v>7</v>
      </c>
      <c r="E202" s="16"/>
      <c r="F202" s="16"/>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1:48" s="11" customFormat="1" ht="45" x14ac:dyDescent="0.3">
      <c r="A203" s="46">
        <f t="shared" si="11"/>
        <v>10.209999999999996</v>
      </c>
      <c r="B203" s="12" t="s">
        <v>141</v>
      </c>
      <c r="C203" s="5" t="s">
        <v>15</v>
      </c>
      <c r="D203" s="21">
        <v>7</v>
      </c>
      <c r="E203" s="16"/>
      <c r="F203" s="16"/>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row>
    <row r="204" spans="1:48" s="11" customFormat="1" ht="45" x14ac:dyDescent="0.3">
      <c r="A204" s="46">
        <f t="shared" si="11"/>
        <v>10.219999999999995</v>
      </c>
      <c r="B204" s="12" t="s">
        <v>142</v>
      </c>
      <c r="C204" s="5" t="s">
        <v>15</v>
      </c>
      <c r="D204" s="21">
        <v>8</v>
      </c>
      <c r="E204" s="16"/>
      <c r="F204" s="16"/>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row>
    <row r="205" spans="1:48" s="11" customFormat="1" x14ac:dyDescent="0.3">
      <c r="A205" s="46">
        <f t="shared" si="11"/>
        <v>10.229999999999995</v>
      </c>
      <c r="B205" s="12" t="s">
        <v>143</v>
      </c>
      <c r="C205" s="5" t="s">
        <v>30</v>
      </c>
      <c r="D205" s="21">
        <v>1</v>
      </c>
      <c r="E205" s="16"/>
      <c r="F205" s="16"/>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row>
    <row r="206" spans="1:48" s="11" customFormat="1" x14ac:dyDescent="0.3">
      <c r="A206" s="46"/>
      <c r="B206" s="83" t="s">
        <v>108</v>
      </c>
      <c r="C206" s="84"/>
      <c r="D206" s="84"/>
      <c r="E206" s="84"/>
      <c r="F206" s="85"/>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row>
    <row r="207" spans="1:48" s="11" customFormat="1" x14ac:dyDescent="0.3">
      <c r="A207" s="46"/>
      <c r="B207" s="83" t="s">
        <v>109</v>
      </c>
      <c r="C207" s="84"/>
      <c r="D207" s="84"/>
      <c r="E207" s="84"/>
      <c r="F207" s="85"/>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row>
    <row r="208" spans="1:48" s="11" customFormat="1" ht="45" x14ac:dyDescent="0.3">
      <c r="A208" s="46">
        <f>A205+0.01</f>
        <v>10.239999999999995</v>
      </c>
      <c r="B208" s="12" t="s">
        <v>144</v>
      </c>
      <c r="C208" s="5" t="s">
        <v>30</v>
      </c>
      <c r="D208" s="21">
        <v>122</v>
      </c>
      <c r="E208" s="16"/>
      <c r="F208" s="16"/>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row>
    <row r="209" spans="1:48" s="11" customFormat="1" ht="45" x14ac:dyDescent="0.3">
      <c r="A209" s="46">
        <f t="shared" si="11"/>
        <v>10.249999999999995</v>
      </c>
      <c r="B209" s="12" t="s">
        <v>145</v>
      </c>
      <c r="C209" s="5" t="s">
        <v>30</v>
      </c>
      <c r="D209" s="21">
        <v>9</v>
      </c>
      <c r="E209" s="16"/>
      <c r="F209" s="16"/>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row>
    <row r="210" spans="1:48" s="11" customFormat="1" ht="60" x14ac:dyDescent="0.3">
      <c r="A210" s="46">
        <f t="shared" si="11"/>
        <v>10.259999999999994</v>
      </c>
      <c r="B210" s="12" t="s">
        <v>146</v>
      </c>
      <c r="C210" s="5" t="s">
        <v>30</v>
      </c>
      <c r="D210" s="21">
        <v>60</v>
      </c>
      <c r="E210" s="16"/>
      <c r="F210" s="16"/>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row>
    <row r="211" spans="1:48" s="11" customFormat="1" ht="60" x14ac:dyDescent="0.3">
      <c r="A211" s="46">
        <f t="shared" si="11"/>
        <v>10.269999999999994</v>
      </c>
      <c r="B211" s="12" t="s">
        <v>147</v>
      </c>
      <c r="C211" s="5" t="s">
        <v>30</v>
      </c>
      <c r="D211" s="21">
        <v>51</v>
      </c>
      <c r="E211" s="16"/>
      <c r="F211" s="16"/>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row>
    <row r="212" spans="1:48" s="11" customFormat="1" ht="45" x14ac:dyDescent="0.3">
      <c r="A212" s="46">
        <f t="shared" si="11"/>
        <v>10.279999999999994</v>
      </c>
      <c r="B212" s="12" t="s">
        <v>148</v>
      </c>
      <c r="C212" s="5" t="s">
        <v>30</v>
      </c>
      <c r="D212" s="21">
        <v>2</v>
      </c>
      <c r="E212" s="16"/>
      <c r="F212" s="16"/>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row>
    <row r="213" spans="1:48" s="11" customFormat="1" x14ac:dyDescent="0.3">
      <c r="A213" s="46">
        <f t="shared" si="11"/>
        <v>10.289999999999994</v>
      </c>
      <c r="B213" s="12" t="s">
        <v>149</v>
      </c>
      <c r="C213" s="5" t="s">
        <v>30</v>
      </c>
      <c r="D213" s="21">
        <v>16</v>
      </c>
      <c r="E213" s="16"/>
      <c r="F213" s="16"/>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row>
    <row r="214" spans="1:48" s="11" customFormat="1" ht="30" x14ac:dyDescent="0.3">
      <c r="A214" s="46">
        <f t="shared" si="11"/>
        <v>10.299999999999994</v>
      </c>
      <c r="B214" s="12" t="s">
        <v>150</v>
      </c>
      <c r="C214" s="5" t="s">
        <v>30</v>
      </c>
      <c r="D214" s="21">
        <v>6</v>
      </c>
      <c r="E214" s="16"/>
      <c r="F214" s="16"/>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1:48" s="11" customFormat="1" x14ac:dyDescent="0.3">
      <c r="A215" s="46"/>
      <c r="B215" s="83" t="s">
        <v>121</v>
      </c>
      <c r="C215" s="84"/>
      <c r="D215" s="84"/>
      <c r="E215" s="84"/>
      <c r="F215" s="85"/>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row>
    <row r="216" spans="1:48" s="11" customFormat="1" ht="45" x14ac:dyDescent="0.3">
      <c r="A216" s="46">
        <f>A214+0.01</f>
        <v>10.309999999999993</v>
      </c>
      <c r="B216" s="12" t="s">
        <v>144</v>
      </c>
      <c r="C216" s="5" t="s">
        <v>30</v>
      </c>
      <c r="D216" s="21">
        <v>126</v>
      </c>
      <c r="E216" s="16"/>
      <c r="F216" s="16"/>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row>
    <row r="217" spans="1:48" s="11" customFormat="1" ht="45" x14ac:dyDescent="0.3">
      <c r="A217" s="46">
        <f t="shared" si="11"/>
        <v>10.319999999999993</v>
      </c>
      <c r="B217" s="12" t="s">
        <v>151</v>
      </c>
      <c r="C217" s="5" t="s">
        <v>30</v>
      </c>
      <c r="D217" s="21">
        <v>5</v>
      </c>
      <c r="E217" s="16"/>
      <c r="F217" s="16"/>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row>
    <row r="218" spans="1:48" s="11" customFormat="1" ht="60" x14ac:dyDescent="0.3">
      <c r="A218" s="46">
        <f t="shared" si="11"/>
        <v>10.329999999999993</v>
      </c>
      <c r="B218" s="12" t="s">
        <v>146</v>
      </c>
      <c r="C218" s="5" t="s">
        <v>30</v>
      </c>
      <c r="D218" s="21">
        <v>60</v>
      </c>
      <c r="E218" s="16"/>
      <c r="F218" s="16"/>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row>
    <row r="219" spans="1:48" s="11" customFormat="1" ht="75" x14ac:dyDescent="0.3">
      <c r="A219" s="46">
        <f t="shared" si="11"/>
        <v>10.339999999999993</v>
      </c>
      <c r="B219" s="12" t="s">
        <v>152</v>
      </c>
      <c r="C219" s="5" t="s">
        <v>30</v>
      </c>
      <c r="D219" s="21">
        <v>51</v>
      </c>
      <c r="E219" s="16"/>
      <c r="F219" s="16"/>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row>
    <row r="220" spans="1:48" s="11" customFormat="1" ht="30" x14ac:dyDescent="0.3">
      <c r="A220" s="46">
        <f t="shared" si="11"/>
        <v>10.349999999999993</v>
      </c>
      <c r="B220" s="12" t="s">
        <v>153</v>
      </c>
      <c r="C220" s="5" t="s">
        <v>30</v>
      </c>
      <c r="D220" s="21">
        <v>8</v>
      </c>
      <c r="E220" s="16"/>
      <c r="F220" s="16"/>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row>
    <row r="221" spans="1:48" s="11" customFormat="1" ht="45" x14ac:dyDescent="0.3">
      <c r="A221" s="46">
        <f t="shared" si="11"/>
        <v>10.359999999999992</v>
      </c>
      <c r="B221" s="12" t="s">
        <v>148</v>
      </c>
      <c r="C221" s="5" t="s">
        <v>30</v>
      </c>
      <c r="D221" s="21">
        <v>2</v>
      </c>
      <c r="E221" s="16"/>
      <c r="F221" s="16"/>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row>
    <row r="222" spans="1:48" s="11" customFormat="1" x14ac:dyDescent="0.3">
      <c r="A222" s="46">
        <f t="shared" si="11"/>
        <v>10.369999999999992</v>
      </c>
      <c r="B222" s="12" t="s">
        <v>149</v>
      </c>
      <c r="C222" s="5" t="s">
        <v>30</v>
      </c>
      <c r="D222" s="21">
        <v>13</v>
      </c>
      <c r="E222" s="16"/>
      <c r="F222" s="16"/>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row>
    <row r="223" spans="1:48" s="11" customFormat="1" ht="30" x14ac:dyDescent="0.3">
      <c r="A223" s="46">
        <f t="shared" si="11"/>
        <v>10.379999999999992</v>
      </c>
      <c r="B223" s="12" t="s">
        <v>150</v>
      </c>
      <c r="C223" s="5" t="s">
        <v>30</v>
      </c>
      <c r="D223" s="21">
        <v>6</v>
      </c>
      <c r="E223" s="16"/>
      <c r="F223" s="16"/>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1:48" s="11" customFormat="1" x14ac:dyDescent="0.3">
      <c r="A224" s="46"/>
      <c r="B224" s="83" t="s">
        <v>110</v>
      </c>
      <c r="C224" s="84"/>
      <c r="D224" s="84"/>
      <c r="E224" s="84"/>
      <c r="F224" s="85"/>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row>
    <row r="225" spans="1:48" s="11" customFormat="1" ht="45" x14ac:dyDescent="0.3">
      <c r="A225" s="46">
        <f>A223+0.01</f>
        <v>10.389999999999992</v>
      </c>
      <c r="B225" s="12" t="s">
        <v>154</v>
      </c>
      <c r="C225" s="5" t="s">
        <v>30</v>
      </c>
      <c r="D225" s="21">
        <v>18</v>
      </c>
      <c r="E225" s="16"/>
      <c r="F225" s="16"/>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row>
    <row r="226" spans="1:48" s="11" customFormat="1" ht="45" x14ac:dyDescent="0.3">
      <c r="A226" s="46">
        <f t="shared" si="11"/>
        <v>10.399999999999991</v>
      </c>
      <c r="B226" s="12" t="s">
        <v>155</v>
      </c>
      <c r="C226" s="5" t="s">
        <v>30</v>
      </c>
      <c r="D226" s="21">
        <v>18</v>
      </c>
      <c r="E226" s="16"/>
      <c r="F226" s="16"/>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row>
    <row r="227" spans="1:48" s="11" customFormat="1" x14ac:dyDescent="0.3">
      <c r="A227" s="46">
        <f t="shared" si="11"/>
        <v>10.409999999999991</v>
      </c>
      <c r="B227" s="12" t="s">
        <v>156</v>
      </c>
      <c r="C227" s="5" t="s">
        <v>30</v>
      </c>
      <c r="D227" s="21">
        <v>1</v>
      </c>
      <c r="E227" s="16"/>
      <c r="F227" s="16"/>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row>
    <row r="228" spans="1:48" s="11" customFormat="1" x14ac:dyDescent="0.3">
      <c r="A228" s="46"/>
      <c r="B228" s="83" t="s">
        <v>111</v>
      </c>
      <c r="C228" s="84"/>
      <c r="D228" s="84"/>
      <c r="E228" s="84"/>
      <c r="F228" s="85"/>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row>
    <row r="229" spans="1:48" s="11" customFormat="1" x14ac:dyDescent="0.3">
      <c r="A229" s="46"/>
      <c r="B229" s="83" t="s">
        <v>112</v>
      </c>
      <c r="C229" s="84"/>
      <c r="D229" s="84"/>
      <c r="E229" s="84"/>
      <c r="F229" s="85"/>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row>
    <row r="230" spans="1:48" s="11" customFormat="1" ht="45" x14ac:dyDescent="0.3">
      <c r="A230" s="46">
        <f>A227+0.01</f>
        <v>10.419999999999991</v>
      </c>
      <c r="B230" s="12" t="s">
        <v>144</v>
      </c>
      <c r="C230" s="5" t="s">
        <v>30</v>
      </c>
      <c r="D230" s="21">
        <v>12</v>
      </c>
      <c r="E230" s="16"/>
      <c r="F230" s="16"/>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row>
    <row r="231" spans="1:48" s="11" customFormat="1" ht="30" x14ac:dyDescent="0.3">
      <c r="A231" s="46">
        <f t="shared" si="11"/>
        <v>10.429999999999991</v>
      </c>
      <c r="B231" s="12" t="s">
        <v>157</v>
      </c>
      <c r="C231" s="5" t="s">
        <v>30</v>
      </c>
      <c r="D231" s="21">
        <v>12</v>
      </c>
      <c r="E231" s="16"/>
      <c r="F231" s="16"/>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row>
    <row r="232" spans="1:48" s="11" customFormat="1" x14ac:dyDescent="0.3">
      <c r="A232" s="46">
        <f t="shared" si="11"/>
        <v>10.439999999999991</v>
      </c>
      <c r="B232" s="12" t="s">
        <v>156</v>
      </c>
      <c r="C232" s="5" t="s">
        <v>30</v>
      </c>
      <c r="D232" s="21">
        <v>1</v>
      </c>
      <c r="E232" s="16"/>
      <c r="F232" s="16"/>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row>
    <row r="233" spans="1:48" s="11" customFormat="1" x14ac:dyDescent="0.3">
      <c r="A233" s="46"/>
      <c r="B233" s="83" t="s">
        <v>113</v>
      </c>
      <c r="C233" s="84"/>
      <c r="D233" s="84"/>
      <c r="E233" s="84"/>
      <c r="F233" s="85"/>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row>
    <row r="234" spans="1:48" s="11" customFormat="1" x14ac:dyDescent="0.3">
      <c r="A234" s="46"/>
      <c r="B234" s="83" t="s">
        <v>114</v>
      </c>
      <c r="C234" s="84"/>
      <c r="D234" s="84"/>
      <c r="E234" s="84"/>
      <c r="F234" s="85"/>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row>
    <row r="235" spans="1:48" s="11" customFormat="1" ht="90" x14ac:dyDescent="0.3">
      <c r="A235" s="46">
        <f>A232+0.01</f>
        <v>10.44999999999999</v>
      </c>
      <c r="B235" s="12" t="s">
        <v>158</v>
      </c>
      <c r="C235" s="5" t="s">
        <v>30</v>
      </c>
      <c r="D235" s="21">
        <v>48</v>
      </c>
      <c r="E235" s="16"/>
      <c r="F235" s="16"/>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row>
    <row r="236" spans="1:48" s="11" customFormat="1" ht="105" x14ac:dyDescent="0.3">
      <c r="A236" s="46">
        <f t="shared" si="11"/>
        <v>10.45999999999999</v>
      </c>
      <c r="B236" s="12" t="s">
        <v>159</v>
      </c>
      <c r="C236" s="5" t="s">
        <v>30</v>
      </c>
      <c r="D236" s="21">
        <v>2</v>
      </c>
      <c r="E236" s="16"/>
      <c r="F236" s="16"/>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1:48" s="11" customFormat="1" ht="90" x14ac:dyDescent="0.3">
      <c r="A237" s="46">
        <f t="shared" si="11"/>
        <v>10.46999999999999</v>
      </c>
      <c r="B237" s="12" t="s">
        <v>160</v>
      </c>
      <c r="C237" s="5" t="s">
        <v>30</v>
      </c>
      <c r="D237" s="21">
        <v>2</v>
      </c>
      <c r="E237" s="16"/>
      <c r="F237" s="16"/>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row>
    <row r="238" spans="1:48" s="11" customFormat="1" ht="75" x14ac:dyDescent="0.3">
      <c r="A238" s="46">
        <f t="shared" si="11"/>
        <v>10.47999999999999</v>
      </c>
      <c r="B238" s="12" t="s">
        <v>161</v>
      </c>
      <c r="C238" s="5" t="s">
        <v>30</v>
      </c>
      <c r="D238" s="21">
        <v>1</v>
      </c>
      <c r="E238" s="16"/>
      <c r="F238" s="16"/>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row>
    <row r="239" spans="1:48" s="11" customFormat="1" ht="60" x14ac:dyDescent="0.3">
      <c r="A239" s="46">
        <f t="shared" si="11"/>
        <v>10.48999999999999</v>
      </c>
      <c r="B239" s="12" t="s">
        <v>162</v>
      </c>
      <c r="C239" s="5" t="s">
        <v>30</v>
      </c>
      <c r="D239" s="21">
        <v>2</v>
      </c>
      <c r="E239" s="16"/>
      <c r="F239" s="16"/>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row>
    <row r="240" spans="1:48" s="11" customFormat="1" ht="90" x14ac:dyDescent="0.3">
      <c r="A240" s="46">
        <f t="shared" si="11"/>
        <v>10.499999999999989</v>
      </c>
      <c r="B240" s="12" t="s">
        <v>163</v>
      </c>
      <c r="C240" s="5" t="s">
        <v>30</v>
      </c>
      <c r="D240" s="21">
        <v>15</v>
      </c>
      <c r="E240" s="16"/>
      <c r="F240" s="16"/>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row>
    <row r="241" spans="1:48" s="11" customFormat="1" ht="45" x14ac:dyDescent="0.3">
      <c r="A241" s="46">
        <f t="shared" si="11"/>
        <v>10.509999999999989</v>
      </c>
      <c r="B241" s="12" t="s">
        <v>164</v>
      </c>
      <c r="C241" s="5" t="s">
        <v>30</v>
      </c>
      <c r="D241" s="21">
        <v>7</v>
      </c>
      <c r="E241" s="16"/>
      <c r="F241" s="16"/>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row>
    <row r="242" spans="1:48" s="11" customFormat="1" x14ac:dyDescent="0.3">
      <c r="A242" s="46"/>
      <c r="B242" s="83" t="s">
        <v>115</v>
      </c>
      <c r="C242" s="84"/>
      <c r="D242" s="84"/>
      <c r="E242" s="84"/>
      <c r="F242" s="85"/>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row>
    <row r="243" spans="1:48" s="11" customFormat="1" ht="90" x14ac:dyDescent="0.3">
      <c r="A243" s="46">
        <f>A241+0.01</f>
        <v>10.519999999999989</v>
      </c>
      <c r="B243" s="12" t="s">
        <v>158</v>
      </c>
      <c r="C243" s="5" t="s">
        <v>30</v>
      </c>
      <c r="D243" s="21">
        <v>40</v>
      </c>
      <c r="E243" s="16"/>
      <c r="F243" s="16"/>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row>
    <row r="244" spans="1:48" s="11" customFormat="1" ht="90" x14ac:dyDescent="0.3">
      <c r="A244" s="46">
        <f t="shared" ref="A244:A284" si="12">A243+0.01</f>
        <v>10.529999999999989</v>
      </c>
      <c r="B244" s="12" t="s">
        <v>160</v>
      </c>
      <c r="C244" s="5" t="s">
        <v>30</v>
      </c>
      <c r="D244" s="21">
        <v>2</v>
      </c>
      <c r="E244" s="16"/>
      <c r="F244" s="16"/>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1:48" s="11" customFormat="1" ht="60" x14ac:dyDescent="0.3">
      <c r="A245" s="46">
        <f t="shared" si="12"/>
        <v>10.539999999999988</v>
      </c>
      <c r="B245" s="12" t="s">
        <v>162</v>
      </c>
      <c r="C245" s="5" t="s">
        <v>30</v>
      </c>
      <c r="D245" s="21">
        <v>2</v>
      </c>
      <c r="E245" s="16"/>
      <c r="F245" s="16"/>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row>
    <row r="246" spans="1:48" s="11" customFormat="1" ht="90" x14ac:dyDescent="0.3">
      <c r="A246" s="46">
        <f t="shared" si="12"/>
        <v>10.549999999999988</v>
      </c>
      <c r="B246" s="12" t="s">
        <v>165</v>
      </c>
      <c r="C246" s="5" t="s">
        <v>30</v>
      </c>
      <c r="D246" s="21">
        <v>14</v>
      </c>
      <c r="E246" s="16"/>
      <c r="F246" s="16"/>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row>
    <row r="247" spans="1:48" s="11" customFormat="1" ht="45" x14ac:dyDescent="0.3">
      <c r="A247" s="46">
        <f t="shared" si="12"/>
        <v>10.559999999999988</v>
      </c>
      <c r="B247" s="12" t="s">
        <v>166</v>
      </c>
      <c r="C247" s="5" t="s">
        <v>30</v>
      </c>
      <c r="D247" s="21">
        <v>7</v>
      </c>
      <c r="E247" s="16"/>
      <c r="F247" s="16"/>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row>
    <row r="248" spans="1:48" s="11" customFormat="1" x14ac:dyDescent="0.3">
      <c r="A248" s="46"/>
      <c r="B248" s="83" t="s">
        <v>116</v>
      </c>
      <c r="C248" s="84"/>
      <c r="D248" s="84"/>
      <c r="E248" s="84"/>
      <c r="F248" s="85"/>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row>
    <row r="249" spans="1:48" s="11" customFormat="1" ht="45" x14ac:dyDescent="0.3">
      <c r="A249" s="46">
        <f>A247+0.01</f>
        <v>10.569999999999988</v>
      </c>
      <c r="B249" s="12" t="s">
        <v>167</v>
      </c>
      <c r="C249" s="5" t="s">
        <v>15</v>
      </c>
      <c r="D249" s="21">
        <v>10</v>
      </c>
      <c r="E249" s="16"/>
      <c r="F249" s="16"/>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row>
    <row r="250" spans="1:48" s="11" customFormat="1" ht="45" x14ac:dyDescent="0.3">
      <c r="A250" s="46">
        <f t="shared" si="12"/>
        <v>10.579999999999988</v>
      </c>
      <c r="B250" s="12" t="s">
        <v>168</v>
      </c>
      <c r="C250" s="5" t="s">
        <v>15</v>
      </c>
      <c r="D250" s="21">
        <v>12</v>
      </c>
      <c r="E250" s="16"/>
      <c r="F250" s="16"/>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row>
    <row r="251" spans="1:48" s="11" customFormat="1" ht="45" x14ac:dyDescent="0.3">
      <c r="A251" s="46">
        <f t="shared" si="12"/>
        <v>10.589999999999987</v>
      </c>
      <c r="B251" s="12" t="s">
        <v>169</v>
      </c>
      <c r="C251" s="5" t="s">
        <v>15</v>
      </c>
      <c r="D251" s="21">
        <v>14</v>
      </c>
      <c r="E251" s="16"/>
      <c r="F251" s="16"/>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row>
    <row r="252" spans="1:48" s="11" customFormat="1" ht="45" x14ac:dyDescent="0.3">
      <c r="A252" s="46">
        <f t="shared" si="12"/>
        <v>10.599999999999987</v>
      </c>
      <c r="B252" s="12" t="s">
        <v>170</v>
      </c>
      <c r="C252" s="5" t="s">
        <v>15</v>
      </c>
      <c r="D252" s="21">
        <v>16</v>
      </c>
      <c r="E252" s="16"/>
      <c r="F252" s="16"/>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row>
    <row r="253" spans="1:48" s="11" customFormat="1" ht="45" x14ac:dyDescent="0.3">
      <c r="A253" s="46">
        <f t="shared" si="12"/>
        <v>10.609999999999987</v>
      </c>
      <c r="B253" s="12" t="s">
        <v>171</v>
      </c>
      <c r="C253" s="5" t="s">
        <v>15</v>
      </c>
      <c r="D253" s="21">
        <v>18</v>
      </c>
      <c r="E253" s="16"/>
      <c r="F253" s="16"/>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row>
    <row r="254" spans="1:48" s="11" customFormat="1" ht="45" x14ac:dyDescent="0.3">
      <c r="A254" s="46">
        <f t="shared" si="12"/>
        <v>10.619999999999987</v>
      </c>
      <c r="B254" s="12" t="s">
        <v>172</v>
      </c>
      <c r="C254" s="5" t="s">
        <v>15</v>
      </c>
      <c r="D254" s="21">
        <v>39</v>
      </c>
      <c r="E254" s="16"/>
      <c r="F254" s="16"/>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row>
    <row r="255" spans="1:48" s="11" customFormat="1" ht="45" x14ac:dyDescent="0.3">
      <c r="A255" s="46">
        <f t="shared" si="12"/>
        <v>10.629999999999987</v>
      </c>
      <c r="B255" s="12" t="s">
        <v>173</v>
      </c>
      <c r="C255" s="5" t="s">
        <v>15</v>
      </c>
      <c r="D255" s="21">
        <v>41</v>
      </c>
      <c r="E255" s="16"/>
      <c r="F255" s="16"/>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1:48" s="11" customFormat="1" ht="45" x14ac:dyDescent="0.3">
      <c r="A256" s="46">
        <f t="shared" si="12"/>
        <v>10.639999999999986</v>
      </c>
      <c r="B256" s="12" t="s">
        <v>174</v>
      </c>
      <c r="C256" s="5" t="s">
        <v>15</v>
      </c>
      <c r="D256" s="21">
        <v>12</v>
      </c>
      <c r="E256" s="16"/>
      <c r="F256" s="16"/>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row>
    <row r="257" spans="1:48" s="11" customFormat="1" ht="45" x14ac:dyDescent="0.3">
      <c r="A257" s="46">
        <f t="shared" si="12"/>
        <v>10.649999999999986</v>
      </c>
      <c r="B257" s="12" t="s">
        <v>175</v>
      </c>
      <c r="C257" s="5" t="s">
        <v>15</v>
      </c>
      <c r="D257" s="21">
        <v>14</v>
      </c>
      <c r="E257" s="16"/>
      <c r="F257" s="16"/>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row>
    <row r="258" spans="1:48" s="11" customFormat="1" ht="45" x14ac:dyDescent="0.3">
      <c r="A258" s="46">
        <f t="shared" si="12"/>
        <v>10.659999999999986</v>
      </c>
      <c r="B258" s="12" t="s">
        <v>176</v>
      </c>
      <c r="C258" s="5" t="s">
        <v>15</v>
      </c>
      <c r="D258" s="21">
        <v>16</v>
      </c>
      <c r="E258" s="16"/>
      <c r="F258" s="16"/>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row>
    <row r="259" spans="1:48" s="11" customFormat="1" ht="45" x14ac:dyDescent="0.3">
      <c r="A259" s="46">
        <f t="shared" si="12"/>
        <v>10.669999999999986</v>
      </c>
      <c r="B259" s="12" t="s">
        <v>177</v>
      </c>
      <c r="C259" s="5" t="s">
        <v>15</v>
      </c>
      <c r="D259" s="21">
        <v>18</v>
      </c>
      <c r="E259" s="16"/>
      <c r="F259" s="16"/>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row>
    <row r="260" spans="1:48" s="11" customFormat="1" ht="45" x14ac:dyDescent="0.3">
      <c r="A260" s="46">
        <f t="shared" si="12"/>
        <v>10.679999999999986</v>
      </c>
      <c r="B260" s="12" t="s">
        <v>178</v>
      </c>
      <c r="C260" s="5" t="s">
        <v>15</v>
      </c>
      <c r="D260" s="21">
        <v>20</v>
      </c>
      <c r="E260" s="16"/>
      <c r="F260" s="16"/>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row>
    <row r="261" spans="1:48" s="11" customFormat="1" ht="45" x14ac:dyDescent="0.3">
      <c r="A261" s="46">
        <f t="shared" si="12"/>
        <v>10.689999999999985</v>
      </c>
      <c r="B261" s="12" t="s">
        <v>179</v>
      </c>
      <c r="C261" s="5" t="s">
        <v>15</v>
      </c>
      <c r="D261" s="21">
        <v>43</v>
      </c>
      <c r="E261" s="16"/>
      <c r="F261" s="16"/>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row>
    <row r="262" spans="1:48" s="11" customFormat="1" ht="45" x14ac:dyDescent="0.3">
      <c r="A262" s="46">
        <f t="shared" si="12"/>
        <v>10.699999999999985</v>
      </c>
      <c r="B262" s="12" t="s">
        <v>180</v>
      </c>
      <c r="C262" s="5" t="s">
        <v>15</v>
      </c>
      <c r="D262" s="21">
        <v>45</v>
      </c>
      <c r="E262" s="16"/>
      <c r="F262" s="16"/>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row>
    <row r="263" spans="1:48" s="11" customFormat="1" x14ac:dyDescent="0.3">
      <c r="A263" s="46"/>
      <c r="B263" s="83" t="s">
        <v>36</v>
      </c>
      <c r="C263" s="84"/>
      <c r="D263" s="84"/>
      <c r="E263" s="84"/>
      <c r="F263" s="85"/>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row>
    <row r="264" spans="1:48" s="11" customFormat="1" ht="30" x14ac:dyDescent="0.3">
      <c r="A264" s="46">
        <f>A262+0.01</f>
        <v>10.709999999999985</v>
      </c>
      <c r="B264" s="12" t="s">
        <v>181</v>
      </c>
      <c r="C264" s="5" t="s">
        <v>15</v>
      </c>
      <c r="D264" s="21">
        <v>42</v>
      </c>
      <c r="E264" s="16"/>
      <c r="F264" s="16"/>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row>
    <row r="265" spans="1:48" s="11" customFormat="1" ht="105" x14ac:dyDescent="0.3">
      <c r="A265" s="46">
        <f t="shared" si="12"/>
        <v>10.719999999999985</v>
      </c>
      <c r="B265" s="12" t="s">
        <v>159</v>
      </c>
      <c r="C265" s="5" t="s">
        <v>30</v>
      </c>
      <c r="D265" s="21">
        <v>6</v>
      </c>
      <c r="E265" s="16"/>
      <c r="F265" s="16"/>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row>
    <row r="266" spans="1:48" s="11" customFormat="1" ht="30" customHeight="1" x14ac:dyDescent="0.3">
      <c r="A266" s="46"/>
      <c r="B266" s="83" t="s">
        <v>117</v>
      </c>
      <c r="C266" s="84"/>
      <c r="D266" s="84"/>
      <c r="E266" s="84"/>
      <c r="F266" s="85"/>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row>
    <row r="267" spans="1:48" s="11" customFormat="1" ht="30" x14ac:dyDescent="0.3">
      <c r="A267" s="46">
        <f>A265+0.01</f>
        <v>10.729999999999984</v>
      </c>
      <c r="B267" s="12" t="s">
        <v>182</v>
      </c>
      <c r="C267" s="5" t="s">
        <v>30</v>
      </c>
      <c r="D267" s="21">
        <v>12</v>
      </c>
      <c r="E267" s="16"/>
      <c r="F267" s="16"/>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row>
    <row r="268" spans="1:48" s="11" customFormat="1" ht="30" x14ac:dyDescent="0.3">
      <c r="A268" s="46">
        <f t="shared" si="12"/>
        <v>10.739999999999984</v>
      </c>
      <c r="B268" s="12" t="s">
        <v>183</v>
      </c>
      <c r="C268" s="5" t="s">
        <v>30</v>
      </c>
      <c r="D268" s="21">
        <v>27</v>
      </c>
      <c r="E268" s="16"/>
      <c r="F268" s="16"/>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row>
    <row r="269" spans="1:48" s="11" customFormat="1" ht="45" x14ac:dyDescent="0.3">
      <c r="A269" s="46">
        <f t="shared" si="12"/>
        <v>10.749999999999984</v>
      </c>
      <c r="B269" s="12" t="s">
        <v>184</v>
      </c>
      <c r="C269" s="5" t="s">
        <v>15</v>
      </c>
      <c r="D269" s="21">
        <v>175</v>
      </c>
      <c r="E269" s="16"/>
      <c r="F269" s="16"/>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row>
    <row r="270" spans="1:48" s="11" customFormat="1" x14ac:dyDescent="0.3">
      <c r="A270" s="46">
        <f t="shared" si="12"/>
        <v>10.759999999999984</v>
      </c>
      <c r="B270" s="12" t="s">
        <v>185</v>
      </c>
      <c r="C270" s="5" t="s">
        <v>30</v>
      </c>
      <c r="D270" s="21">
        <v>1</v>
      </c>
      <c r="E270" s="16"/>
      <c r="F270" s="16"/>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row>
    <row r="271" spans="1:48" s="11" customFormat="1" x14ac:dyDescent="0.3">
      <c r="A271" s="46">
        <f t="shared" si="12"/>
        <v>10.769999999999984</v>
      </c>
      <c r="B271" s="12" t="s">
        <v>186</v>
      </c>
      <c r="C271" s="5" t="s">
        <v>30</v>
      </c>
      <c r="D271" s="21">
        <v>2</v>
      </c>
      <c r="E271" s="16"/>
      <c r="F271" s="16"/>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row>
    <row r="272" spans="1:48" s="11" customFormat="1" x14ac:dyDescent="0.3">
      <c r="A272" s="46"/>
      <c r="B272" s="83" t="s">
        <v>118</v>
      </c>
      <c r="C272" s="84"/>
      <c r="D272" s="84"/>
      <c r="E272" s="84"/>
      <c r="F272" s="85"/>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row>
    <row r="273" spans="1:48" s="11" customFormat="1" x14ac:dyDescent="0.3">
      <c r="A273" s="46"/>
      <c r="B273" s="83" t="s">
        <v>36</v>
      </c>
      <c r="C273" s="84"/>
      <c r="D273" s="84"/>
      <c r="E273" s="84"/>
      <c r="F273" s="85"/>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row>
    <row r="274" spans="1:48" s="11" customFormat="1" ht="75" x14ac:dyDescent="0.3">
      <c r="A274" s="46">
        <f>A271+0.01</f>
        <v>10.779999999999983</v>
      </c>
      <c r="B274" s="12" t="s">
        <v>187</v>
      </c>
      <c r="C274" s="5" t="s">
        <v>15</v>
      </c>
      <c r="D274" s="21">
        <v>30</v>
      </c>
      <c r="E274" s="16"/>
      <c r="F274" s="16"/>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row>
    <row r="275" spans="1:48" s="11" customFormat="1" x14ac:dyDescent="0.3">
      <c r="A275" s="46"/>
      <c r="B275" s="83" t="s">
        <v>114</v>
      </c>
      <c r="C275" s="84"/>
      <c r="D275" s="84"/>
      <c r="E275" s="84"/>
      <c r="F275" s="85"/>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row>
    <row r="276" spans="1:48" s="11" customFormat="1" ht="90" x14ac:dyDescent="0.3">
      <c r="A276" s="46">
        <f>A274+0.01</f>
        <v>10.789999999999983</v>
      </c>
      <c r="B276" s="12" t="s">
        <v>188</v>
      </c>
      <c r="C276" s="5" t="s">
        <v>30</v>
      </c>
      <c r="D276" s="21">
        <v>6</v>
      </c>
      <c r="E276" s="16"/>
      <c r="F276" s="16"/>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row>
    <row r="277" spans="1:48" s="11" customFormat="1" ht="105" x14ac:dyDescent="0.3">
      <c r="A277" s="46">
        <f t="shared" si="12"/>
        <v>10.799999999999983</v>
      </c>
      <c r="B277" s="12" t="s">
        <v>189</v>
      </c>
      <c r="C277" s="5" t="s">
        <v>30</v>
      </c>
      <c r="D277" s="21">
        <v>2</v>
      </c>
      <c r="E277" s="16"/>
      <c r="F277" s="16"/>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row>
    <row r="278" spans="1:48" s="11" customFormat="1" ht="45" x14ac:dyDescent="0.3">
      <c r="A278" s="46">
        <f t="shared" si="12"/>
        <v>10.809999999999983</v>
      </c>
      <c r="B278" s="12" t="s">
        <v>190</v>
      </c>
      <c r="C278" s="5" t="s">
        <v>30</v>
      </c>
      <c r="D278" s="21">
        <v>6</v>
      </c>
      <c r="E278" s="16"/>
      <c r="F278" s="16"/>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row>
    <row r="279" spans="1:48" s="11" customFormat="1" ht="45" x14ac:dyDescent="0.3">
      <c r="A279" s="46">
        <f t="shared" si="12"/>
        <v>10.819999999999983</v>
      </c>
      <c r="B279" s="12" t="s">
        <v>191</v>
      </c>
      <c r="C279" s="5" t="s">
        <v>30</v>
      </c>
      <c r="D279" s="21">
        <v>6</v>
      </c>
      <c r="E279" s="16"/>
      <c r="F279" s="16"/>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row>
    <row r="280" spans="1:48" s="11" customFormat="1" x14ac:dyDescent="0.3">
      <c r="A280" s="46"/>
      <c r="B280" s="83" t="s">
        <v>115</v>
      </c>
      <c r="C280" s="84"/>
      <c r="D280" s="84"/>
      <c r="E280" s="84"/>
      <c r="F280" s="85"/>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row>
    <row r="281" spans="1:48" s="11" customFormat="1" ht="90" x14ac:dyDescent="0.3">
      <c r="A281" s="46">
        <f>A279+0.01</f>
        <v>10.829999999999982</v>
      </c>
      <c r="B281" s="12" t="s">
        <v>188</v>
      </c>
      <c r="C281" s="5" t="s">
        <v>30</v>
      </c>
      <c r="D281" s="21">
        <v>6</v>
      </c>
      <c r="E281" s="16"/>
      <c r="F281" s="16"/>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row>
    <row r="282" spans="1:48" s="11" customFormat="1" ht="105" x14ac:dyDescent="0.3">
      <c r="A282" s="46">
        <f t="shared" si="12"/>
        <v>10.839999999999982</v>
      </c>
      <c r="B282" s="12" t="s">
        <v>189</v>
      </c>
      <c r="C282" s="5" t="s">
        <v>30</v>
      </c>
      <c r="D282" s="21">
        <v>2</v>
      </c>
      <c r="E282" s="16"/>
      <c r="F282" s="16"/>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row>
    <row r="283" spans="1:48" s="11" customFormat="1" ht="45" x14ac:dyDescent="0.3">
      <c r="A283" s="46">
        <f t="shared" si="12"/>
        <v>10.849999999999982</v>
      </c>
      <c r="B283" s="12" t="s">
        <v>190</v>
      </c>
      <c r="C283" s="5" t="s">
        <v>30</v>
      </c>
      <c r="D283" s="21">
        <v>6</v>
      </c>
      <c r="E283" s="16"/>
      <c r="F283" s="16"/>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row>
    <row r="284" spans="1:48" s="11" customFormat="1" ht="45" x14ac:dyDescent="0.3">
      <c r="A284" s="46">
        <f t="shared" si="12"/>
        <v>10.859999999999982</v>
      </c>
      <c r="B284" s="12" t="s">
        <v>191</v>
      </c>
      <c r="C284" s="5" t="s">
        <v>30</v>
      </c>
      <c r="D284" s="21">
        <v>6</v>
      </c>
      <c r="E284" s="16"/>
      <c r="F284" s="16"/>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row>
    <row r="285" spans="1:48" s="11" customFormat="1" x14ac:dyDescent="0.3">
      <c r="A285" s="46"/>
      <c r="B285" s="12" t="s">
        <v>119</v>
      </c>
      <c r="C285" s="5"/>
      <c r="D285" s="21"/>
      <c r="E285" s="16"/>
      <c r="F285" s="16">
        <f t="shared" ref="F285" si="13">D285*E285</f>
        <v>0</v>
      </c>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row>
    <row r="286" spans="1:48" s="11" customFormat="1" ht="75" x14ac:dyDescent="0.3">
      <c r="A286" s="46">
        <f>A284+0.01</f>
        <v>10.869999999999981</v>
      </c>
      <c r="B286" s="12" t="s">
        <v>192</v>
      </c>
      <c r="C286" s="5" t="s">
        <v>15</v>
      </c>
      <c r="D286" s="21">
        <v>81</v>
      </c>
      <c r="E286" s="16"/>
      <c r="F286" s="16"/>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1:48" s="11" customFormat="1" x14ac:dyDescent="0.3">
      <c r="A287" s="46"/>
      <c r="B287" s="83" t="s">
        <v>120</v>
      </c>
      <c r="C287" s="84"/>
      <c r="D287" s="84"/>
      <c r="E287" s="84"/>
      <c r="F287" s="85"/>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row>
    <row r="288" spans="1:48" s="11" customFormat="1" ht="45" x14ac:dyDescent="0.3">
      <c r="A288" s="46">
        <f>A286+0.01</f>
        <v>10.879999999999981</v>
      </c>
      <c r="B288" s="12" t="s">
        <v>193</v>
      </c>
      <c r="C288" s="5" t="s">
        <v>105</v>
      </c>
      <c r="D288" s="21">
        <v>1</v>
      </c>
      <c r="E288" s="16"/>
      <c r="F288" s="16"/>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row>
    <row r="289" spans="1:48" s="11" customFormat="1" x14ac:dyDescent="0.3">
      <c r="A289" s="47"/>
      <c r="B289" s="37" t="s">
        <v>52</v>
      </c>
      <c r="C289" s="38"/>
      <c r="D289" s="52"/>
      <c r="E289" s="39"/>
      <c r="F289" s="19">
        <f>SUM(F180:F288)</f>
        <v>0</v>
      </c>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row>
    <row r="290" spans="1:48" s="11" customFormat="1" x14ac:dyDescent="0.3">
      <c r="A290" s="45">
        <v>11</v>
      </c>
      <c r="B290" s="80" t="s">
        <v>4</v>
      </c>
      <c r="C290" s="81"/>
      <c r="D290" s="81"/>
      <c r="E290" s="81"/>
      <c r="F290" s="82"/>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row>
    <row r="291" spans="1:48" ht="30" x14ac:dyDescent="0.3">
      <c r="A291" s="21">
        <f>A290+0.01</f>
        <v>11.01</v>
      </c>
      <c r="B291" s="7" t="s">
        <v>100</v>
      </c>
      <c r="C291" s="6" t="s">
        <v>30</v>
      </c>
      <c r="D291" s="4">
        <v>4</v>
      </c>
      <c r="E291" s="30"/>
      <c r="F291" s="16"/>
    </row>
    <row r="292" spans="1:48" s="11" customFormat="1" ht="30" x14ac:dyDescent="0.3">
      <c r="A292" s="21">
        <f t="shared" ref="A292:A293" si="14">A291+0.01</f>
        <v>11.02</v>
      </c>
      <c r="B292" s="7" t="s">
        <v>101</v>
      </c>
      <c r="C292" s="6" t="s">
        <v>30</v>
      </c>
      <c r="D292" s="4">
        <v>8</v>
      </c>
      <c r="E292" s="30"/>
      <c r="F292" s="16"/>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row>
    <row r="293" spans="1:48" ht="30" x14ac:dyDescent="0.3">
      <c r="A293" s="21">
        <f t="shared" si="14"/>
        <v>11.03</v>
      </c>
      <c r="B293" s="7" t="s">
        <v>102</v>
      </c>
      <c r="C293" s="6" t="s">
        <v>30</v>
      </c>
      <c r="D293" s="4">
        <v>2</v>
      </c>
      <c r="E293" s="30"/>
      <c r="F293" s="16"/>
    </row>
    <row r="294" spans="1:48" x14ac:dyDescent="0.3">
      <c r="A294" s="47"/>
      <c r="B294" s="37" t="s">
        <v>53</v>
      </c>
      <c r="C294" s="38"/>
      <c r="D294" s="52"/>
      <c r="E294" s="39"/>
      <c r="F294" s="19">
        <f>SUM(F291:F293)</f>
        <v>0</v>
      </c>
    </row>
    <row r="295" spans="1:48" x14ac:dyDescent="0.3">
      <c r="A295" s="45">
        <v>12</v>
      </c>
      <c r="B295" s="80" t="s">
        <v>68</v>
      </c>
      <c r="C295" s="81"/>
      <c r="D295" s="81"/>
      <c r="E295" s="81"/>
      <c r="F295" s="82"/>
    </row>
    <row r="296" spans="1:48" ht="17.25" x14ac:dyDescent="0.3">
      <c r="A296" s="46">
        <f t="shared" ref="A296:A304" si="15">A295+0.01</f>
        <v>12.01</v>
      </c>
      <c r="B296" s="7" t="s">
        <v>93</v>
      </c>
      <c r="C296" s="5" t="s">
        <v>239</v>
      </c>
      <c r="D296" s="4">
        <v>2733.8</v>
      </c>
      <c r="E296" s="14"/>
      <c r="F296" s="14"/>
    </row>
    <row r="297" spans="1:48" s="11" customFormat="1" ht="17.25" x14ac:dyDescent="0.3">
      <c r="A297" s="46">
        <f t="shared" si="15"/>
        <v>12.02</v>
      </c>
      <c r="B297" s="7" t="s">
        <v>94</v>
      </c>
      <c r="C297" s="5" t="s">
        <v>239</v>
      </c>
      <c r="D297" s="4">
        <v>2733.8</v>
      </c>
      <c r="E297" s="14"/>
      <c r="F297" s="14"/>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row>
    <row r="298" spans="1:48" ht="17.25" x14ac:dyDescent="0.3">
      <c r="A298" s="46">
        <f t="shared" si="15"/>
        <v>12.03</v>
      </c>
      <c r="B298" s="7" t="s">
        <v>69</v>
      </c>
      <c r="C298" s="5" t="s">
        <v>239</v>
      </c>
      <c r="D298" s="4">
        <v>2733.8</v>
      </c>
      <c r="E298" s="14"/>
      <c r="F298" s="14"/>
    </row>
    <row r="299" spans="1:48" ht="17.25" x14ac:dyDescent="0.3">
      <c r="A299" s="46">
        <f t="shared" si="15"/>
        <v>12.04</v>
      </c>
      <c r="B299" s="7" t="s">
        <v>3</v>
      </c>
      <c r="C299" s="5" t="s">
        <v>239</v>
      </c>
      <c r="D299" s="4">
        <f>D150</f>
        <v>186.21</v>
      </c>
      <c r="E299" s="14"/>
      <c r="F299" s="14"/>
    </row>
    <row r="300" spans="1:48" x14ac:dyDescent="0.3">
      <c r="A300" s="46">
        <f t="shared" si="15"/>
        <v>12.049999999999999</v>
      </c>
      <c r="B300" s="32" t="s">
        <v>92</v>
      </c>
      <c r="C300" s="6" t="s">
        <v>15</v>
      </c>
      <c r="D300" s="4">
        <f>139.98+53.92</f>
        <v>193.89999999999998</v>
      </c>
      <c r="E300" s="14"/>
      <c r="F300" s="14"/>
    </row>
    <row r="301" spans="1:48" x14ac:dyDescent="0.3">
      <c r="A301" s="46">
        <f t="shared" si="15"/>
        <v>12.059999999999999</v>
      </c>
      <c r="B301" s="32" t="s">
        <v>88</v>
      </c>
      <c r="C301" s="6" t="s">
        <v>15</v>
      </c>
      <c r="D301" s="4">
        <v>150.33000000000001</v>
      </c>
      <c r="E301" s="14"/>
      <c r="F301" s="14"/>
    </row>
    <row r="302" spans="1:48" x14ac:dyDescent="0.3">
      <c r="A302" s="46">
        <f t="shared" si="15"/>
        <v>12.069999999999999</v>
      </c>
      <c r="B302" s="32" t="s">
        <v>87</v>
      </c>
      <c r="C302" s="6" t="s">
        <v>15</v>
      </c>
      <c r="D302" s="4">
        <v>162.85</v>
      </c>
      <c r="E302" s="14"/>
      <c r="F302" s="14"/>
      <c r="H302" s="40"/>
    </row>
    <row r="303" spans="1:48" x14ac:dyDescent="0.3">
      <c r="A303" s="46">
        <f t="shared" si="15"/>
        <v>12.079999999999998</v>
      </c>
      <c r="B303" s="32" t="s">
        <v>79</v>
      </c>
      <c r="C303" s="6" t="s">
        <v>15</v>
      </c>
      <c r="D303" s="4">
        <v>12.8</v>
      </c>
      <c r="E303" s="14"/>
      <c r="F303" s="14"/>
      <c r="H303" s="40"/>
    </row>
    <row r="304" spans="1:48" x14ac:dyDescent="0.3">
      <c r="A304" s="46">
        <f t="shared" si="15"/>
        <v>12.089999999999998</v>
      </c>
      <c r="B304" s="32" t="s">
        <v>28</v>
      </c>
      <c r="C304" s="6" t="s">
        <v>29</v>
      </c>
      <c r="D304" s="4">
        <v>1</v>
      </c>
      <c r="E304" s="14"/>
      <c r="F304" s="14"/>
      <c r="H304" s="40"/>
    </row>
    <row r="305" spans="1:48" x14ac:dyDescent="0.3">
      <c r="A305" s="47"/>
      <c r="B305" s="37" t="s">
        <v>54</v>
      </c>
      <c r="C305" s="38"/>
      <c r="D305" s="52"/>
      <c r="E305" s="39"/>
      <c r="F305" s="19">
        <f>SUM(F296:F304)</f>
        <v>0</v>
      </c>
      <c r="H305" s="40"/>
    </row>
    <row r="306" spans="1:48" x14ac:dyDescent="0.3">
      <c r="A306" s="45">
        <v>13</v>
      </c>
      <c r="B306" s="80" t="s">
        <v>2</v>
      </c>
      <c r="C306" s="81"/>
      <c r="D306" s="81"/>
      <c r="E306" s="81"/>
      <c r="F306" s="82"/>
      <c r="H306" s="40"/>
    </row>
    <row r="307" spans="1:48" ht="45" x14ac:dyDescent="0.3">
      <c r="A307" s="21">
        <f>A306+0.01</f>
        <v>13.01</v>
      </c>
      <c r="B307" s="12" t="s">
        <v>272</v>
      </c>
      <c r="C307" s="5" t="s">
        <v>29</v>
      </c>
      <c r="D307" s="4">
        <v>1</v>
      </c>
      <c r="E307" s="30"/>
      <c r="F307" s="16"/>
    </row>
    <row r="308" spans="1:48" s="11" customFormat="1" ht="45" x14ac:dyDescent="0.3">
      <c r="A308" s="21">
        <f>A307+0.01</f>
        <v>13.02</v>
      </c>
      <c r="B308" s="12" t="s">
        <v>271</v>
      </c>
      <c r="C308" s="5" t="s">
        <v>29</v>
      </c>
      <c r="D308" s="4">
        <v>1</v>
      </c>
      <c r="E308" s="14"/>
      <c r="F308" s="14"/>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row>
    <row r="309" spans="1:48" x14ac:dyDescent="0.3">
      <c r="A309" s="47"/>
      <c r="B309" s="37" t="s">
        <v>55</v>
      </c>
      <c r="C309" s="38"/>
      <c r="D309" s="52"/>
      <c r="E309" s="39"/>
      <c r="F309" s="19">
        <f>SUM(F307:F308)</f>
        <v>0</v>
      </c>
    </row>
    <row r="310" spans="1:48" x14ac:dyDescent="0.3">
      <c r="A310" s="45">
        <v>14</v>
      </c>
      <c r="B310" s="80" t="s">
        <v>36</v>
      </c>
      <c r="C310" s="81"/>
      <c r="D310" s="81"/>
      <c r="E310" s="81"/>
      <c r="F310" s="82"/>
    </row>
    <row r="311" spans="1:48" ht="17.25" x14ac:dyDescent="0.3">
      <c r="A311" s="46">
        <f>A310+0.01</f>
        <v>14.01</v>
      </c>
      <c r="B311" s="42" t="s">
        <v>40</v>
      </c>
      <c r="C311" s="5" t="s">
        <v>239</v>
      </c>
      <c r="D311" s="4">
        <v>105</v>
      </c>
      <c r="E311" s="14"/>
      <c r="F311" s="14"/>
    </row>
    <row r="312" spans="1:48" ht="17.25" x14ac:dyDescent="0.3">
      <c r="A312" s="46">
        <f t="shared" ref="A312:A314" si="16">A311+0.01</f>
        <v>14.02</v>
      </c>
      <c r="B312" s="42" t="s">
        <v>244</v>
      </c>
      <c r="C312" s="5" t="s">
        <v>239</v>
      </c>
      <c r="D312" s="4">
        <v>28.9</v>
      </c>
      <c r="E312" s="14"/>
      <c r="F312" s="14"/>
    </row>
    <row r="313" spans="1:48" ht="30" x14ac:dyDescent="0.3">
      <c r="A313" s="46">
        <f t="shared" si="16"/>
        <v>14.03</v>
      </c>
      <c r="B313" s="7" t="s">
        <v>264</v>
      </c>
      <c r="C313" s="6" t="s">
        <v>29</v>
      </c>
      <c r="D313" s="4">
        <v>1</v>
      </c>
      <c r="E313" s="14"/>
      <c r="F313" s="14"/>
    </row>
    <row r="314" spans="1:48" ht="30" x14ac:dyDescent="0.3">
      <c r="A314" s="46">
        <f t="shared" si="16"/>
        <v>14.04</v>
      </c>
      <c r="B314" s="7" t="s">
        <v>265</v>
      </c>
      <c r="C314" s="5" t="s">
        <v>29</v>
      </c>
      <c r="D314" s="4">
        <v>1</v>
      </c>
      <c r="E314" s="14"/>
      <c r="F314" s="14"/>
    </row>
    <row r="315" spans="1:48" x14ac:dyDescent="0.3">
      <c r="A315" s="47"/>
      <c r="B315" s="37" t="s">
        <v>56</v>
      </c>
      <c r="C315" s="38"/>
      <c r="D315" s="52"/>
      <c r="E315" s="39"/>
      <c r="F315" s="19">
        <f>SUM(F311:F314)</f>
        <v>0</v>
      </c>
    </row>
    <row r="316" spans="1:48" x14ac:dyDescent="0.3">
      <c r="A316" s="45">
        <v>15</v>
      </c>
      <c r="B316" s="80" t="s">
        <v>1</v>
      </c>
      <c r="C316" s="81"/>
      <c r="D316" s="81"/>
      <c r="E316" s="81"/>
      <c r="F316" s="82"/>
    </row>
    <row r="317" spans="1:48" x14ac:dyDescent="0.3">
      <c r="A317" s="46">
        <f>A316+0.01</f>
        <v>15.01</v>
      </c>
      <c r="B317" s="7" t="s">
        <v>262</v>
      </c>
      <c r="C317" s="5" t="s">
        <v>30</v>
      </c>
      <c r="D317" s="4">
        <v>12</v>
      </c>
      <c r="E317" s="16"/>
      <c r="F317" s="16"/>
    </row>
    <row r="318" spans="1:48" ht="45" x14ac:dyDescent="0.3">
      <c r="A318" s="21">
        <f>A317+0.01</f>
        <v>15.02</v>
      </c>
      <c r="B318" s="15" t="s">
        <v>80</v>
      </c>
      <c r="C318" s="5" t="s">
        <v>30</v>
      </c>
      <c r="D318" s="4">
        <v>12</v>
      </c>
      <c r="E318" s="16"/>
      <c r="F318" s="16"/>
    </row>
    <row r="319" spans="1:48" ht="30" x14ac:dyDescent="0.3">
      <c r="A319" s="46">
        <f>A318+0.01</f>
        <v>15.03</v>
      </c>
      <c r="B319" s="12" t="s">
        <v>259</v>
      </c>
      <c r="C319" s="5" t="s">
        <v>29</v>
      </c>
      <c r="D319" s="4">
        <v>1</v>
      </c>
      <c r="E319" s="16"/>
      <c r="F319" s="16"/>
    </row>
    <row r="320" spans="1:48" x14ac:dyDescent="0.3">
      <c r="A320" s="47"/>
      <c r="B320" s="37" t="s">
        <v>57</v>
      </c>
      <c r="C320" s="38"/>
      <c r="D320" s="52"/>
      <c r="E320" s="39"/>
      <c r="F320" s="19">
        <f>SUM(F317:F319)</f>
        <v>0</v>
      </c>
    </row>
    <row r="321" spans="1:8" x14ac:dyDescent="0.3">
      <c r="A321" s="89" t="s">
        <v>0</v>
      </c>
      <c r="B321" s="90"/>
      <c r="C321" s="90"/>
      <c r="D321" s="90"/>
      <c r="E321" s="91"/>
      <c r="F321" s="8">
        <f>SUM(F320,F315,F309,F305,F294,F289,F178,F152,F148,F142,F112,F104,F37,F24,F16)</f>
        <v>0</v>
      </c>
      <c r="H321" s="51"/>
    </row>
    <row r="323" spans="1:8" ht="12.75" customHeight="1" x14ac:dyDescent="0.3"/>
  </sheetData>
  <mergeCells count="55">
    <mergeCell ref="B229:F229"/>
    <mergeCell ref="B228:F228"/>
    <mergeCell ref="B224:F224"/>
    <mergeCell ref="B215:F215"/>
    <mergeCell ref="B263:F263"/>
    <mergeCell ref="B248:F248"/>
    <mergeCell ref="B242:F242"/>
    <mergeCell ref="B234:F234"/>
    <mergeCell ref="B233:F233"/>
    <mergeCell ref="A321:E321"/>
    <mergeCell ref="B295:F295"/>
    <mergeCell ref="B316:F316"/>
    <mergeCell ref="B310:F310"/>
    <mergeCell ref="B306:F306"/>
    <mergeCell ref="B143:F143"/>
    <mergeCell ref="B149:F149"/>
    <mergeCell ref="B153:F153"/>
    <mergeCell ref="B179:F179"/>
    <mergeCell ref="B290:F290"/>
    <mergeCell ref="B207:F207"/>
    <mergeCell ref="B206:F206"/>
    <mergeCell ref="B197:F197"/>
    <mergeCell ref="B186:F186"/>
    <mergeCell ref="B180:F180"/>
    <mergeCell ref="B287:F287"/>
    <mergeCell ref="B280:F280"/>
    <mergeCell ref="B275:F275"/>
    <mergeCell ref="B273:F273"/>
    <mergeCell ref="B272:F272"/>
    <mergeCell ref="B266:F266"/>
    <mergeCell ref="A7:A8"/>
    <mergeCell ref="B9:F9"/>
    <mergeCell ref="B17:F17"/>
    <mergeCell ref="B25:F25"/>
    <mergeCell ref="B7:B8"/>
    <mergeCell ref="C7:C8"/>
    <mergeCell ref="D7:D8"/>
    <mergeCell ref="E7:E8"/>
    <mergeCell ref="F7:F8"/>
    <mergeCell ref="B104:E104"/>
    <mergeCell ref="B105:F105"/>
    <mergeCell ref="B113:F113"/>
    <mergeCell ref="B2:D2"/>
    <mergeCell ref="B4:D4"/>
    <mergeCell ref="B5:D5"/>
    <mergeCell ref="B38:F38"/>
    <mergeCell ref="B112:E112"/>
    <mergeCell ref="B37:E37"/>
    <mergeCell ref="B24:E24"/>
    <mergeCell ref="B16:E16"/>
    <mergeCell ref="B78:F78"/>
    <mergeCell ref="B94:F94"/>
    <mergeCell ref="B84:F84"/>
    <mergeCell ref="B63:F63"/>
    <mergeCell ref="B50:F50"/>
  </mergeCells>
  <pageMargins left="0.70866141732283472" right="0.70866141732283472" top="0.74803149606299213" bottom="0.74803149606299213" header="0.31496062992125984" footer="0.31496062992125984"/>
  <pageSetup paperSize="9" scale="64"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50 Anivesario</vt:lpstr>
      <vt:lpstr>'50 Anivesario'!Área_de_impresión</vt:lpstr>
      <vt:lpstr>'50 Anivesario'!Títulos_a_imprimir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Windows User</cp:lastModifiedBy>
  <dcterms:created xsi:type="dcterms:W3CDTF">2019-03-11T20:19:09Z</dcterms:created>
  <dcterms:modified xsi:type="dcterms:W3CDTF">2019-04-23T18:04:40Z</dcterms:modified>
</cp:coreProperties>
</file>