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Procesos 2020\Procesos 2021\CNSV\Radios y otros\CHOLUTECA\INSUMO\"/>
    </mc:Choice>
  </mc:AlternateContent>
  <bookViews>
    <workbookView xWindow="0" yWindow="0" windowWidth="19440" windowHeight="9195" tabRatio="989" activeTab="7"/>
  </bookViews>
  <sheets>
    <sheet name="ADMINISTRATIVO" sheetId="1" r:id="rId1"/>
    <sheet name="SISTEMA CONTRAINCENDIO" sheetId="14" r:id="rId2"/>
    <sheet name="GARITA" sheetId="2" r:id="rId3"/>
    <sheet name="CUARTO DE ELÉCTRICO" sheetId="3" r:id="rId4"/>
    <sheet name="OBRAS EXTERIORES" sheetId="6" r:id="rId5"/>
    <sheet name="ELECTRICO" sheetId="7" r:id="rId6"/>
    <sheet name="HIDROSANITARIO" sheetId="8" r:id="rId7"/>
    <sheet name="RESPALDO ELECTRICO" sheetId="15" r:id="rId8"/>
  </sheets>
  <externalReferences>
    <externalReference r:id="rId9"/>
    <externalReference r:id="rId10"/>
    <externalReference r:id="rId11"/>
    <externalReference r:id="rId12"/>
    <externalReference r:id="rId13"/>
    <externalReference r:id="rId14"/>
  </externalReferences>
  <definedNames>
    <definedName name="\D">#REF!</definedName>
    <definedName name="\E">#REF!</definedName>
    <definedName name="\X">#REF!</definedName>
    <definedName name="__F">#REF!</definedName>
    <definedName name="_Fill" hidden="1">#REF!</definedName>
    <definedName name="_Fill1" hidden="1">#REF!</definedName>
    <definedName name="_Hlk488952650">#REF!</definedName>
    <definedName name="a" hidden="1">#REF!</definedName>
    <definedName name="AA" hidden="1">#REF!</definedName>
    <definedName name="aaaa" hidden="1">#REF!</definedName>
    <definedName name="aamarre">[1]Constantes!$M$14</definedName>
    <definedName name="acero10">[1]Constantes!$M$32</definedName>
    <definedName name="acero2">[1]Constantes!$M$23</definedName>
    <definedName name="acero3">[1]Constantes!$M$22</definedName>
    <definedName name="acero4">[1]Constantes!$M$13</definedName>
    <definedName name="acero5">[1]Constantes!$M$20</definedName>
    <definedName name="acero6">[1]Constantes!$M$19</definedName>
    <definedName name="acero8">[1]Constantes!$M$21</definedName>
    <definedName name="acero9">[2]Constantes!$J$35</definedName>
    <definedName name="admon">[3]Constantes!$R$64</definedName>
    <definedName name="adsd">#REF!</definedName>
    <definedName name="agua">[1]Constantes!$M$31</definedName>
    <definedName name="alambreamarre">[4]Lista!$D$10</definedName>
    <definedName name="albanil">[1]Constantes!$I$13</definedName>
    <definedName name="albañil">[4]Lista!$H$8</definedName>
    <definedName name="aluz28l8">[1]Constantes!$M$11</definedName>
    <definedName name="ANDREA">#REF!</definedName>
    <definedName name="_xlnm.Print_Area">#REF!</definedName>
    <definedName name="arena">[2]Constantes!$J$37</definedName>
    <definedName name="armador">[1]Constantes!$I$11</definedName>
    <definedName name="armadorlb">[1]Constantes!$I$15</definedName>
    <definedName name="ASDFG" hidden="1">#REF!</definedName>
    <definedName name="ASS">#REF!</definedName>
    <definedName name="ayudante">[1]Constantes!$I$14</definedName>
    <definedName name="baiza" hidden="1">#REF!</definedName>
    <definedName name="_xlnm.Database">#REF!</definedName>
    <definedName name="BB" hidden="1">#REF!</definedName>
    <definedName name="bbbbb" hidden="1">#REF!</definedName>
    <definedName name="bbbbbbbb" hidden="1">#REF!</definedName>
    <definedName name="carpintero">[1]Constantes!$I$10</definedName>
    <definedName name="CC" hidden="1">#REF!</definedName>
    <definedName name="cemento">[2]Constantes!$J$36</definedName>
    <definedName name="CFF" hidden="1">#REF!</definedName>
    <definedName name="clavocc">[1]Constantes!$M$18</definedName>
    <definedName name="clavoconcabeza">[2]Constantes!$J$27</definedName>
    <definedName name="concreto2.5">[2]Constantes!$J$25</definedName>
    <definedName name="concreto2500">[1]Constantes!$M$17</definedName>
    <definedName name="concreto3">[1]Constantes!$M$30</definedName>
    <definedName name="concreto4">[1]Constantes!$M$12</definedName>
    <definedName name="contrato" hidden="1">#REF!</definedName>
    <definedName name="curaconcret">[1]Constantes!$M$24</definedName>
    <definedName name="curadorconcreto">[2]Constantes!$J$33</definedName>
    <definedName name="DATOS_1" hidden="1">#REF!</definedName>
    <definedName name="DATOS1">#REF!</definedName>
    <definedName name="DATOS2">#REF!</definedName>
    <definedName name="DD" hidden="1">#REF!</definedName>
    <definedName name="ddddd" hidden="1">#REF!</definedName>
    <definedName name="diesel">[1]Constantes!$M$16</definedName>
    <definedName name="dilcia" hidden="1">#REF!</definedName>
    <definedName name="discoacero">[4]Lista!$D$13</definedName>
    <definedName name="DISENO">[2]Constantes!$D$15</definedName>
    <definedName name="dlrflcar" hidden="1">#REF!</definedName>
    <definedName name="dSdASd">#REF!</definedName>
    <definedName name="dsf" hidden="1">#REF!</definedName>
    <definedName name="e">#REF!</definedName>
    <definedName name="ee" hidden="1">#REF!</definedName>
    <definedName name="EEMG" hidden="1">#REF!</definedName>
    <definedName name="emulsion">[1]Constantes!$M$15</definedName>
    <definedName name="ENCABEZADO">#REF!</definedName>
    <definedName name="ENCABEZADO1">#REF!</definedName>
    <definedName name="ESTIMADO">#REF!</definedName>
    <definedName name="etsw" hidden="1">#REF!</definedName>
    <definedName name="FACPREUNI">[5]GENERALES!$B$10</definedName>
    <definedName name="fecha">[1]Constantes!$C$4</definedName>
    <definedName name="FFF" hidden="1">#REF!</definedName>
    <definedName name="FICHAS">#REF!</definedName>
    <definedName name="FICHAS_AIRES">#REF!</definedName>
    <definedName name="fsc">[3]Constantes!$S$62</definedName>
    <definedName name="GENERLES">[6]GENERALES!$B$10</definedName>
    <definedName name="GF" hidden="1">#REF!</definedName>
    <definedName name="GFGSF" hidden="1">#REF!</definedName>
    <definedName name="GGG" hidden="1">#REF!</definedName>
    <definedName name="gh" hidden="1">#REF!</definedName>
    <definedName name="ghhsgj" hidden="1">#REF!</definedName>
    <definedName name="GHJKL" hidden="1">#REF!</definedName>
    <definedName name="grava">[2]Constantes!$J$38</definedName>
    <definedName name="hgfsdk" hidden="1">#REF!</definedName>
    <definedName name="HHH" hidden="1">#REF!</definedName>
    <definedName name="HHHHH" hidden="1">#REF!</definedName>
    <definedName name="HHJJ" hidden="1">#REF!</definedName>
    <definedName name="hi" hidden="1">#REF!</definedName>
    <definedName name="hillo" hidden="1">#REF!</definedName>
    <definedName name="HOL" hidden="1">#REF!</definedName>
    <definedName name="ii" hidden="1">#REF!</definedName>
    <definedName name="JJ" hidden="1">#REF!</definedName>
    <definedName name="jjj" hidden="1">#REF!</definedName>
    <definedName name="jjjjjjjjjj" hidden="1">#REF!</definedName>
    <definedName name="jjjjjjjjjjjjjjjjjjjjjj" hidden="1">#REF!</definedName>
    <definedName name="jjkl" hidden="1">#REF!</definedName>
    <definedName name="junio" hidden="1">#REF!</definedName>
    <definedName name="KAREN">#REF!</definedName>
    <definedName name="KERRIGAN">#REF!</definedName>
    <definedName name="KJ" hidden="1">#REF!</definedName>
    <definedName name="KLG" hidden="1">#REF!</definedName>
    <definedName name="lcardlrf" hidden="1">#REF!</definedName>
    <definedName name="lllllllllllll" hidden="1">#REF!</definedName>
    <definedName name="madera">[1]Constantes!$M$10</definedName>
    <definedName name="MANUEL">#REF!</definedName>
    <definedName name="MG" hidden="1">#REF!</definedName>
    <definedName name="Naddia" hidden="1">#REF!</definedName>
    <definedName name="ndoae" hidden="1">#REF!</definedName>
    <definedName name="NOM">#REF!</definedName>
    <definedName name="NUEVO">#REF!</definedName>
    <definedName name="OPIU" hidden="1">#REF!</definedName>
    <definedName name="original" hidden="1">#REF!</definedName>
    <definedName name="parte2">#REF!</definedName>
    <definedName name="PENDIENTE" hidden="1">#REF!</definedName>
    <definedName name="playwood">[1]Constantes!$M$25</definedName>
    <definedName name="PRINT_AREA_MI">#REF!</definedName>
    <definedName name="PRINT_TITLES_MI">#REF!</definedName>
    <definedName name="proyecto">[1]Constantes!$C$2</definedName>
    <definedName name="qw" hidden="1">#REF!</definedName>
    <definedName name="RESUMEN">#REF!</definedName>
    <definedName name="rtTWSGTFEWT" hidden="1">#REF!</definedName>
    <definedName name="rwaQR" hidden="1">#REF!</definedName>
    <definedName name="soldador">[1]Constantes!$I$12</definedName>
    <definedName name="TIT">#REF!</definedName>
    <definedName name="_xlnm.Print_Titles">#REF!</definedName>
    <definedName name="unicacion">[1]Constantes!$C$3</definedName>
    <definedName name="UPORT" hidden="1">#REF!</definedName>
    <definedName name="utilidad">[3]Constantes!$R$65</definedName>
    <definedName name="VARIACION" hidden="1">#REF!</definedName>
    <definedName name="varilla8">[4]Lista!$D$9</definedName>
    <definedName name="WERT" hidden="1">#REF!</definedName>
    <definedName name="WWW" hidden="1">#REF!</definedName>
    <definedName name="XZST" hidden="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2" i="8" l="1"/>
  <c r="F73" i="8"/>
  <c r="F57" i="6" l="1"/>
  <c r="F54" i="6"/>
  <c r="F56" i="6"/>
  <c r="F53" i="6"/>
  <c r="F55" i="6" l="1"/>
  <c r="E68" i="1" l="1"/>
  <c r="F58" i="1"/>
  <c r="F57" i="7"/>
  <c r="F83" i="8" l="1"/>
  <c r="F82" i="8"/>
  <c r="F70" i="8"/>
  <c r="F40" i="8"/>
  <c r="F39" i="8"/>
  <c r="D39" i="8"/>
  <c r="D38" i="8"/>
  <c r="F37" i="8"/>
  <c r="D31" i="8"/>
  <c r="F30" i="8"/>
  <c r="F28" i="8"/>
  <c r="F11" i="8"/>
  <c r="F59" i="6"/>
  <c r="F60" i="6" s="1"/>
  <c r="F58" i="6"/>
  <c r="F52" i="6"/>
  <c r="F50" i="6"/>
  <c r="F49" i="6"/>
  <c r="F37" i="6"/>
  <c r="F36" i="6"/>
  <c r="F35" i="6"/>
  <c r="F38" i="6" s="1"/>
  <c r="F34" i="6"/>
  <c r="F33" i="6"/>
  <c r="F29" i="6"/>
  <c r="F28" i="6"/>
  <c r="F27" i="6"/>
  <c r="F26" i="6"/>
  <c r="F22" i="6"/>
  <c r="F25" i="6" s="1"/>
  <c r="F16" i="6"/>
  <c r="F15" i="6"/>
  <c r="F6" i="6"/>
  <c r="F5" i="6"/>
  <c r="F5" i="8" l="1"/>
  <c r="F38" i="8"/>
  <c r="F65" i="8"/>
  <c r="F24" i="6"/>
  <c r="F19" i="6"/>
  <c r="F66" i="8"/>
  <c r="F68" i="8"/>
  <c r="F17" i="6"/>
  <c r="F23" i="6"/>
  <c r="F6" i="8"/>
  <c r="F8" i="8"/>
  <c r="F7" i="8" l="1"/>
  <c r="F67" i="8"/>
  <c r="F26" i="1" l="1"/>
  <c r="F31" i="1"/>
  <c r="F30" i="1"/>
  <c r="F32" i="1"/>
  <c r="F34" i="1" l="1"/>
  <c r="F25" i="1"/>
  <c r="F33" i="1" s="1"/>
  <c r="F23" i="1"/>
  <c r="F22" i="1"/>
  <c r="F21" i="1"/>
  <c r="F18" i="1"/>
  <c r="F17" i="1"/>
  <c r="F16" i="1"/>
  <c r="F15" i="1"/>
  <c r="F38" i="1" l="1"/>
  <c r="F42" i="1"/>
  <c r="F50" i="1"/>
  <c r="F47" i="1"/>
  <c r="F39" i="1"/>
  <c r="F56" i="1" l="1"/>
  <c r="F57" i="1" l="1"/>
</calcChain>
</file>

<file path=xl/sharedStrings.xml><?xml version="1.0" encoding="utf-8"?>
<sst xmlns="http://schemas.openxmlformats.org/spreadsheetml/2006/main" count="958" uniqueCount="452">
  <si>
    <t>gbl</t>
  </si>
  <si>
    <t>PRELIMINARES</t>
  </si>
  <si>
    <t>Rótulo de proyecto.</t>
  </si>
  <si>
    <t>u</t>
  </si>
  <si>
    <t>glb</t>
  </si>
  <si>
    <t>Bodegas provisionales.</t>
  </si>
  <si>
    <t>Instalaciones hidráulicas provisionales para uso del contratista.</t>
  </si>
  <si>
    <t>Instalaciones eléctricas provisionales para uso del contratista.</t>
  </si>
  <si>
    <t>m2</t>
  </si>
  <si>
    <t>m3</t>
  </si>
  <si>
    <t>Relleno compactado con material selecto al 95% proctor estandar.</t>
  </si>
  <si>
    <t>Excavacion de cimientos</t>
  </si>
  <si>
    <t>Zapata corrida ZC-C1, 0.30x1.10m, 10#4 y #4@0.20m f'c=280 kg/cm2</t>
  </si>
  <si>
    <t>ml</t>
  </si>
  <si>
    <t>Columna C1 de 0.30x0.30m, 4#6, bastones 4#4, estribos #3 según detalle.</t>
  </si>
  <si>
    <t>Columna C2 de 0.30x0.30m, 8#4, estribos #3 según detalle.</t>
  </si>
  <si>
    <t>Viga de cimentación VC-C, 0.20x0.60m, 4#8,  bastones #5 en los extremos, estribos #3@0.27m</t>
  </si>
  <si>
    <t>Sobreelevacion de bloque de 6" fundido con concreto F'c: 3,000 psi, con refuerzo de 1#3 @40cm</t>
  </si>
  <si>
    <t>Solera de cimentación 0.15x0.20m, 4#3 y #2@0.15m</t>
  </si>
  <si>
    <t>Impermeabilizacion de cimentaciones con emulsión asfáltica</t>
  </si>
  <si>
    <t>Firme de concreto e=0.10 m, #2@0.15 m a/s, f'c=3000 psi</t>
  </si>
  <si>
    <t>PAREDES</t>
  </si>
  <si>
    <t>N°</t>
  </si>
  <si>
    <t>Descripción de la Actividad</t>
  </si>
  <si>
    <t>Unidad</t>
  </si>
  <si>
    <t>Cantidad</t>
  </si>
  <si>
    <t>A</t>
  </si>
  <si>
    <t>SUBTOTAL</t>
  </si>
  <si>
    <t>B</t>
  </si>
  <si>
    <t>D</t>
  </si>
  <si>
    <t>E</t>
  </si>
  <si>
    <t>m</t>
  </si>
  <si>
    <t>CIMENTACIÓN</t>
  </si>
  <si>
    <t>ESTRUCTURAS DE CONCRETO</t>
  </si>
  <si>
    <t>F</t>
  </si>
  <si>
    <t>TECHO</t>
  </si>
  <si>
    <t>Flashing metálico de lamina lisa de zinc cal. 26. Incluye impermeabilizante.</t>
  </si>
  <si>
    <t>Armadura de techo para Edificio Dormitorio según detalle en plano estructural de techos (incluye apoyos)</t>
  </si>
  <si>
    <t>unidad</t>
  </si>
  <si>
    <t>G</t>
  </si>
  <si>
    <t>G.1</t>
  </si>
  <si>
    <t>G.2</t>
  </si>
  <si>
    <t>G.3</t>
  </si>
  <si>
    <t>G.4</t>
  </si>
  <si>
    <t>G.5</t>
  </si>
  <si>
    <t>G.6</t>
  </si>
  <si>
    <t>F.1</t>
  </si>
  <si>
    <t>F.2</t>
  </si>
  <si>
    <t>F.3</t>
  </si>
  <si>
    <t>F.4</t>
  </si>
  <si>
    <t>E.1</t>
  </si>
  <si>
    <t>E.3</t>
  </si>
  <si>
    <t>E.4</t>
  </si>
  <si>
    <t>E.5</t>
  </si>
  <si>
    <t>D.1</t>
  </si>
  <si>
    <t>D.2</t>
  </si>
  <si>
    <t>D.3</t>
  </si>
  <si>
    <t>D.4</t>
  </si>
  <si>
    <t>D.5</t>
  </si>
  <si>
    <t>D.6</t>
  </si>
  <si>
    <t>D.7</t>
  </si>
  <si>
    <t>D.8</t>
  </si>
  <si>
    <t>D.9</t>
  </si>
  <si>
    <t>D.10</t>
  </si>
  <si>
    <t>D.11</t>
  </si>
  <si>
    <t>D.12</t>
  </si>
  <si>
    <t>B.1</t>
  </si>
  <si>
    <t>B.2</t>
  </si>
  <si>
    <t>B.3</t>
  </si>
  <si>
    <t>B.4</t>
  </si>
  <si>
    <t>B.5</t>
  </si>
  <si>
    <t>B.6</t>
  </si>
  <si>
    <t>B.7</t>
  </si>
  <si>
    <t>A.1</t>
  </si>
  <si>
    <t>Trazado, Marcado y Niveleteado: Topografía en general.</t>
  </si>
  <si>
    <t>Frime de Concreto de limpieza e=5 cm, bajo cimiento</t>
  </si>
  <si>
    <t>Pared de bloque de 6", 2#2@2 hiladas</t>
  </si>
  <si>
    <t>Pared de bloque de 4", 2#2@2 hiladas</t>
  </si>
  <si>
    <t>und</t>
  </si>
  <si>
    <t>Suministro e Instalación de cabina de baño de aluminio natural y ACM. Incluye Puerta Abatible con llavin de piano y haladera de concha de aluminio 1.00X1.65 m</t>
  </si>
  <si>
    <t>Suministro e Instalación de pared divisoria para urinario de aluminio natural y ACM. 0.60X1.80 m</t>
  </si>
  <si>
    <t>Sobre repello de concreto bajo ventanas 0.10x0.10m, 2#3; #2@15, 3,000 psi</t>
  </si>
  <si>
    <t>G.9</t>
  </si>
  <si>
    <t>Cubierta de techo lamina troquelada de aluzinc calibre 26 color natural con estructura de  canaleta 2"x6", incluye perlines y atiesadores</t>
  </si>
  <si>
    <t>Aislante térmico PRODEX  AP-5, e= 5mm</t>
  </si>
  <si>
    <t>Capote/Cumbrera para lámina de techo</t>
  </si>
  <si>
    <t>G.10</t>
  </si>
  <si>
    <t>Zapata corrida ZC-C2, 0.30x0.80m, 8#4 y #4@0.20m, f'c=280 kg/cm2</t>
  </si>
  <si>
    <t>Zapata corrida ZC-C3, 0.20x0.45m, 4#4 y #4@0.20m, f'c=280 kg/m2</t>
  </si>
  <si>
    <t>Castillo de concreto CA-1 de 0.15x0.20m, 4#3 y #2@0.15m, f'c=3000 psi</t>
  </si>
  <si>
    <t>Castillo de concreto CA-2 de 0.15x0.15m, 4#3 y #2@0.15m, f'c=3000 psi</t>
  </si>
  <si>
    <t>Jamba J-1 de concreto 0.15x0.10m, 2#3, #2@0.20m, f'c=3000 psi</t>
  </si>
  <si>
    <t>Solera de cierre en paredes laterales en culata 0.10x0.15m  2#3; #2@15, 3,000 psi</t>
  </si>
  <si>
    <t>Solera intermedia 0.15x0.15m, 4#3; #2@15cm, f'c=3,000 psi</t>
  </si>
  <si>
    <t>m²</t>
  </si>
  <si>
    <t>Construcción de losa aligerada de e=7.00 cms #2@15 cm a.s, lamina metálica de aluzinc estructural cal 24, canaleta metálica doble  2"x4" leg., perno fijador @valle de lamina, 1#3@perno fijador</t>
  </si>
  <si>
    <t>G.7</t>
  </si>
  <si>
    <t>G.8</t>
  </si>
  <si>
    <t>E.2</t>
  </si>
  <si>
    <t>E.6</t>
  </si>
  <si>
    <t>E.7</t>
  </si>
  <si>
    <t>F.5</t>
  </si>
  <si>
    <t>Concreto de limpieza e:5.0cm, F'c: 2,000 psi</t>
  </si>
  <si>
    <t>Pretil de una hilada de bloque de 6" sobre losa, #3@40cm, fundido concreto F'c: 3,000 psi hecho en obra. Incluye repello, pulido ambas caras y tallado y pulido de parte superior.</t>
  </si>
  <si>
    <t>Losa de techo de concreto e=12cm, #4 @20cm a/s, concreto f´c= 3000 PSI hecho en obra. Incluye desniveles hacia coladeras y corta gota en borde de losa. Acabado concreto visto liso en parte inferior de losa.</t>
  </si>
  <si>
    <t xml:space="preserve">Zócalo de terrazo de granito </t>
  </si>
  <si>
    <t>ACABADOS</t>
  </si>
  <si>
    <t>Tallado (incluye repello y pulido)de boquetes en puertas y ventanas</t>
  </si>
  <si>
    <t>INSTALACIONES HIDROSANITARIAS</t>
  </si>
  <si>
    <t>SISTEMA DE AGUAS LLUVIAS</t>
  </si>
  <si>
    <t xml:space="preserve">Suministro e instalación de tubería de 4" sdr-41 para drenaje de Aguas Lluvias </t>
  </si>
  <si>
    <t>Suministro e instalación de rebosadero de techo de 2"</t>
  </si>
  <si>
    <t>suministro e instalación de salida de iluminación en caja octagonal metálica, con cable THHN 2#12,1#12T</t>
  </si>
  <si>
    <t>Suministro e instalación de lámpara con protección contra humedad similar a LAMPARA LED 2x18 ANTIVAPOR 705 de Sylvania</t>
  </si>
  <si>
    <t>Suministro e instalación de salida para interruptor sencillo 120V 15amp, en caja metálica, con cable THHN 3#12.</t>
  </si>
  <si>
    <t>Suministro e instalación de salida para tomacorriente doble polarizado de 120V, 20 Amp , en caja metálica, con cable THHN 2#12, 1#12T, en ducto emt de 3/4".</t>
  </si>
  <si>
    <t xml:space="preserve">ESTRUCTURA DE CONCRETO </t>
  </si>
  <si>
    <t>INSTALACIONES ELÉCTRICAS</t>
  </si>
  <si>
    <t>C</t>
  </si>
  <si>
    <t>H</t>
  </si>
  <si>
    <t>I</t>
  </si>
  <si>
    <t>A.2</t>
  </si>
  <si>
    <t>A.3</t>
  </si>
  <si>
    <t>A.4</t>
  </si>
  <si>
    <t>A.5</t>
  </si>
  <si>
    <t>A.6</t>
  </si>
  <si>
    <t>C.1</t>
  </si>
  <si>
    <t>C.2</t>
  </si>
  <si>
    <t xml:space="preserve">Relleno compactado con material Selecto, densidad 95% proctor estándar. </t>
  </si>
  <si>
    <t>Concreto de limpieza</t>
  </si>
  <si>
    <t xml:space="preserve">Zapata corrida ZC-1,  0.70x0.30m, 3#4 y #4@0.20m </t>
  </si>
  <si>
    <t>Sobre elevacion de bloque de 6", 1#3 @0.40m, f'c=3000 psi</t>
  </si>
  <si>
    <t xml:space="preserve">Impermeabilizacion de cimentacion y muros de sobrelevacion </t>
  </si>
  <si>
    <t xml:space="preserve">Solera inferior 15x15 cm 4#3, #2@ 20 cm, concreto F'c: 3,000 psi </t>
  </si>
  <si>
    <t>Pared de bloque de 6"</t>
  </si>
  <si>
    <t>Castillo 0.15x0.15 m 4#3, #2@ 15cm, concreto F'c: 3,000 psi</t>
  </si>
  <si>
    <t xml:space="preserve">Castillo  0.15x0.30m 6#3, #2 @15 cm, concreto F'c  3,000 psi </t>
  </si>
  <si>
    <t xml:space="preserve">Jamba 0.10x0.15 cm 2#3, #2@ 15cm, concreto F'c: 3,000 psi </t>
  </si>
  <si>
    <t xml:space="preserve">Solera intermedia 10x15 cm 2#3, #2@ 15 cm, concreto F'c: 3,000 psi </t>
  </si>
  <si>
    <t>Solera superior 0.15x0.20 m 4#3, #2@ 0.15 m</t>
  </si>
  <si>
    <t>Losa de techo de concreto e=12cm, #4 @20cm a/s, concreto F'c: 3,000 psi hecho en obra. Incluye desniveles y cortagota en borde de losa. Acabado concreto visto liso en parte inferior de losa.</t>
  </si>
  <si>
    <t>Pretil de una hilada de bloque de 6" sobre losa, #3@40cm, funido concreto F'c: 3,000 psi hecho en obra. Incluye repello, pulido ambas caras y tallado y pulido de parte superior.</t>
  </si>
  <si>
    <t>B.8</t>
  </si>
  <si>
    <t>B.9</t>
  </si>
  <si>
    <t>B.10</t>
  </si>
  <si>
    <t xml:space="preserve">Repello </t>
  </si>
  <si>
    <t>Pulido</t>
  </si>
  <si>
    <t>Impermeabilización de losa ,con impermeabilizante con membrana asfaltica</t>
  </si>
  <si>
    <t xml:space="preserve">Suministro e instalacion de piso de terrazo de granito </t>
  </si>
  <si>
    <t xml:space="preserve">Puerta (0.90x2.10m) puerta metálica de una hoja metálica 
</t>
  </si>
  <si>
    <t xml:space="preserve">Ventana de marco de aluminio color natural anodizado pesado, vidrio  de 1/4" de color azul </t>
  </si>
  <si>
    <t xml:space="preserve">Suministro y Aplicación de Pintura acrílica  en paredes, incluye sellado, se requiere quela pintura sea contra hongos y bacterias, de alta calidad y durabilidad, acabado Uniforme. Similar a High Standard </t>
  </si>
  <si>
    <t>Suministro e instalación de panel CC-GA-01 de 8 espacios, Empotrado monofasico con barras  de 100AMP, incluye 1 Breakers de 20A- 1P, 1 de 15A-1P.</t>
  </si>
  <si>
    <t>Suministro e instalación de alimentador desde panel CC-EA-01 hacia CC-GA-01  con cable THHN 3#4+1#6+1#8T en ducto EMT/PVC CD-40 de 1-1/2".</t>
  </si>
  <si>
    <t xml:space="preserve">Excavación </t>
  </si>
  <si>
    <t xml:space="preserve">Excavacion de cimientos </t>
  </si>
  <si>
    <t>Zapata corrida ZC-2 1.00x0.30m, 4#4 y #4@0.20m</t>
  </si>
  <si>
    <t>Solera S-1 de concreto 0.15x0.15m, 4#3, #2@0.20m, f'c = 3000 psi</t>
  </si>
  <si>
    <t xml:space="preserve">Castillo CA-1 en L fundido en bloque, 3#3 y #2@0.20m, fc=3,000 psi </t>
  </si>
  <si>
    <t>Solera superior S-2 0.15x0.20m, 4#3, #2@0.15m.</t>
  </si>
  <si>
    <t>Solera 0.15x0.15m,   4#3, #2@0.20m, f'c = 3000 psi</t>
  </si>
  <si>
    <t>Pared de bloque 6" splitface, resistencia a la compresión del bloque 1000 psi</t>
  </si>
  <si>
    <t>Pared de bloque simple de concreto 6", resistencia a la compresión del bloque 1000 psi</t>
  </si>
  <si>
    <t>Repello en paredes con mortero 1:4</t>
  </si>
  <si>
    <t xml:space="preserve">Pulido en paredes </t>
  </si>
  <si>
    <t>Tallado (incluye repello y pulido)de boquetes en puerta</t>
  </si>
  <si>
    <t>Impermeabilización de losa ,con impermeabilizante de membrana asfaltica</t>
  </si>
  <si>
    <t>C.3</t>
  </si>
  <si>
    <t>C.4</t>
  </si>
  <si>
    <t>C.5</t>
  </si>
  <si>
    <t xml:space="preserve">Portón de doble hoja abatible 2.05x2.10m, de tubo estructural pesado de 2" x2" chapa 14, con forro de malla desplegada de 1/2" cal. 13, y lamina de Hierro lisa </t>
  </si>
  <si>
    <t>Rótulo de Señalización Informativo de Áreas, Dimensiones: 40cm x 13cm. Lamina de PVC Trovicel de 3 mm de espesor</t>
  </si>
  <si>
    <t>C.6</t>
  </si>
  <si>
    <t>C.7</t>
  </si>
  <si>
    <t>Coladera de piso de 2"</t>
  </si>
  <si>
    <t>H.1</t>
  </si>
  <si>
    <t>H.2</t>
  </si>
  <si>
    <t>H.3</t>
  </si>
  <si>
    <t>H.4</t>
  </si>
  <si>
    <t>Oficinas provisionales climatizada y equipada</t>
  </si>
  <si>
    <t>SISTEMA CONTRA INCENDIOS</t>
  </si>
  <si>
    <t>CONJUNTO EXTERIOR</t>
  </si>
  <si>
    <t>Extintores de CO2 de 10 Libras, incluir la soportería y la rotulación</t>
  </si>
  <si>
    <t xml:space="preserve">Suministro e instalación de detector de humo con bateria </t>
  </si>
  <si>
    <t>PRELIMINARES PLANTEL</t>
  </si>
  <si>
    <t>DESCAPOTAJE DE CAPA VEGETAL (E=5CM, INCLUYE BOTADO DE MATERIL DE DESPERDICIO)</t>
  </si>
  <si>
    <t>M2</t>
  </si>
  <si>
    <t>RELLENO Y COMPACTADO DE MATERIAL SELECTO</t>
  </si>
  <si>
    <t>M3</t>
  </si>
  <si>
    <t>TALUDES DE PROTECCION EN PISTA (RELLENO DE MATERIAL SELECTO 1:2)</t>
  </si>
  <si>
    <t>CERCO PERIMETRAL DE MALLA CICLON 6' REFORZADA CON VARILLA 3/8" EN AMBOS EXTREMOS, POSTES PRETENSADOS DE CONCRETO DE 2.60 METROS DE ALTURA FUNDIDOS CON DADOS DE CONCRETO</t>
  </si>
  <si>
    <t>ML</t>
  </si>
  <si>
    <t>LEVANTAMIENTO TOPOGRAFICO, ALTIMETRICO Y REPLANTEO DE ESTRUTURAS</t>
  </si>
  <si>
    <t>GLB</t>
  </si>
  <si>
    <t>PISTA DE MANIOBRAS</t>
  </si>
  <si>
    <t>TRAZADO MARCAD Y NIVELETEADO</t>
  </si>
  <si>
    <t>LOSA DE PAVIMENTO DE CONCRETO HIDRAULICO (INCLUYE CONFORMACION), E=15 CM F'c=4000 PSI, INCLUYE CORTADO DE JUNTAS</t>
  </si>
  <si>
    <t>CORTE Y SELLO DE LAS JUNTAS EN LA LOSA DE CONCRETO HIDRÁULICO LONGITUDINAL Y TRANSVERSAL</t>
  </si>
  <si>
    <t>BORDILLO DE CONCRETO 15X15CM, F'C= 3000 PSI</t>
  </si>
  <si>
    <t>PINTURA TERMOPALSTICA PARA SEÑALIZACION DE PAVIEMNTO</t>
  </si>
  <si>
    <t>SEÑALIZACION TIPO FLECHAS CON PINTURA TERMOPLASTICA EN PAVIEMNTO</t>
  </si>
  <si>
    <t>CUNETA DE AGUAS LLUVIAS</t>
  </si>
  <si>
    <t>PUNTO DE OBSERVACION</t>
  </si>
  <si>
    <t>Zapata corrida para graderia de 0.60m x 0.25 m. 4#4; #3@0.15 m</t>
  </si>
  <si>
    <t>Elevacion de graderias de bloque 4" refuerzo con pin #5@.40 cm</t>
  </si>
  <si>
    <t xml:space="preserve">Sobre elevacion de bloque de 6# fundico concreto 3000 psi, P 1#3 @.20 m </t>
  </si>
  <si>
    <t>Solera 4#4, #3@0.20 m. 20 cm x 20 cm</t>
  </si>
  <si>
    <t>Graderia</t>
  </si>
  <si>
    <t>Castillo de 15x20, 4#3, Anillo #2@15CM</t>
  </si>
  <si>
    <t>Barandal metalico</t>
  </si>
  <si>
    <t xml:space="preserve">Suministro e instalación de techo de lamina de aluzinc troquelada cal. 26, color aluminio natural, clavador de canaleta galvanizada de 2"x6" (incluye anticorrosivo a dos manos) y atiesador (vertical y entre estructura) de varilla de 3/8" </t>
  </si>
  <si>
    <t>Canal para aguas lluvias de alto caudal de 4'' incluye bajantes</t>
  </si>
  <si>
    <t>ESTACIONAMIENTO APROBADOS Y POLICIAL</t>
  </si>
  <si>
    <t>ACERA DE CONCRETO E=7.50 CM, ELECTROMALLA 6"X6" CAL.9/9 FC=3000 PSI (INCLUYE CORTADO DE ACERAS)</t>
  </si>
  <si>
    <t>ESTACIONAMIENTO GENERAL</t>
  </si>
  <si>
    <t>MURO FRONTAL</t>
  </si>
  <si>
    <t>EXCAVACION</t>
  </si>
  <si>
    <t>ZAPATA CORRIDA 0.50X0.25M, 3#3 Y #3@0.15M, F'C=3000 PSI</t>
  </si>
  <si>
    <t>SOBRE ELEVACION DE BLOQUE DE 6" FUNDIDO, 1#3@0.40M F'C=3000 PSI,</t>
  </si>
  <si>
    <t>SOLERA DE CONCRETO DE 0.15X0.15M, 4#3 Y #2@0.15M, F'C=3000 PSI</t>
  </si>
  <si>
    <t>CASTILLO DE CONCRETO 0.15X0.15M, 4#3 Y #2@0.20M, FC=3,000 PSI</t>
  </si>
  <si>
    <t>TALLADO DE ELEMENTOS</t>
  </si>
  <si>
    <t>PARED DE BLOQUE DE 6" SISADO</t>
  </si>
  <si>
    <t>PORTÓN CORREDIZO METÁLICO DE TUBO ESTRUCTURAL, MARCO DE 3"X3" CH 14 Y 2"X2" CH 14 @20 CM. INCLUYE PINTURA ANTICORROSIVA Y ESTRUCTURA DE SOPORTE DEL PORTÓN, DIMENSIÓN 2.80X5.90M</t>
  </si>
  <si>
    <t>UND</t>
  </si>
  <si>
    <t>CUARTO ELECTRICO</t>
  </si>
  <si>
    <t>ACOMETIDA, TABLEROS DE DISTRIBUCION, TRANSFORMADOR Y GENERADOR</t>
  </si>
  <si>
    <t xml:space="preserve">SUMINISTRO E INSTALACIÓN DE POSTE DE CONCRETO CENTRIFUGADO Y PRETENSADO DE 40 FTS, CLASE 1000 LBS,  INCLUYE AGUJERO, INCADO Y APLOMADO </t>
  </si>
  <si>
    <t>RETENIDAS</t>
  </si>
  <si>
    <t>EXTENCION DE LINEA PRIMARIA</t>
  </si>
  <si>
    <t>SUMINISTRO E INSTALACIÓN DE CABLE XLPE 1/0, 133% DE AISLAMIENTO, EN DUCTO PVC-C40 DE 4" MAS DUCTO DE RESERVA</t>
  </si>
  <si>
    <t>PARA-RAYO</t>
  </si>
  <si>
    <t>SUMINISTRO E INSTALACION DE I-LINE  DE 800 Amp. , TIPO  NEMA 1, 120/208 V  - 3 P, CON PROVISTA  DE MAIN PRINCIPAL  800 AMP.</t>
  </si>
  <si>
    <t>SUMINISTRO E INSTALACIÓN DE PANEL PP-01, ILINE DE 600 AMP, 16 ESPACIOS. 120/208 VOLT. 3P. CON MAIN PRINCIPAL DE 600 AMP. CON BREAKERS DE 4 DE 100 A,- 3P,  2 DE 80A- 3P,  1 DE 150A-3P, 7 DE 60 A-3P</t>
  </si>
  <si>
    <t>FUERZA</t>
  </si>
  <si>
    <t>SUMINISTRO E INSTALACIÓN DE TOMACORRIENTES DOBLE NORMAL POLARIZADOS 15 AMP. 120V., TAPADERA BAQUELITA, CON POLO A TIERRA AISLADA, TUBERIA EMT 3/4" Y ACCESORIOS EMT 3/4" MONTAJE SUPERFICIAL, SOPORTERIA TIPO STRUT O SIMILAR, TUBERÍA PVC CD 40 ELÉCTRICO 3/4" ENTERRADO O BAJO PARED, CABLE3#12 THHN DE COBRE, CAJA 2"X4" METÁLICA PESADA AMERICANA, UNIÓN DE CABLES CON CONECTORES NUT, TERMINAL DE CABLE TIPO (Y) O DE OJO EN CONEXIONES DEL TOMACORRIENTE, CONSIDERAR RANURADO DE PAREDES, ACERAS, REPELLO, PULIDO Y PINTURA.</t>
  </si>
  <si>
    <t>ILUMINACION</t>
  </si>
  <si>
    <t>SUMINISTRO E INSTALACIÓN DE SALIDA DE ILUMINACIÓN EN CAJA OCTAGONAL METÁLICA, CON CABLE THHN 2#12,1#12, EN TUBERIA EMT, SOPORTARÍA CON VARILLA ROSACADA Y RIEL STRUT</t>
  </si>
  <si>
    <t>SUMINISTRO E INSTALACIÓN DE LUMINARIA   2X4, LED, DIFUSOR PARABOLICO DE 27 CELDAS, 120V, INCLUIR MATERIALES PARA SU INSTALACIÓN, ALAMBRE GALVANIZADO Y ACCESORIOS DE SOPORTARÍA.</t>
  </si>
  <si>
    <t>SUMINISTRO E INSTALACIÓN DE SALIDA PARA INTERRUPTOR SENCILLO 120V 15AMP, EN CAJA METÁLICA, CON CABLE THHN 3#12.</t>
  </si>
  <si>
    <t>EDIFICIO ADMINISTRATIVO</t>
  </si>
  <si>
    <t>ACOMETIDA Y TABLEROS DE DISTRIBUCION</t>
  </si>
  <si>
    <t>SUMINISTRO E INSTALACIÓN DE PANEL AIRE ACONDICIONADOS DE 42 ESPACIOS, SUPERFICIAL TRIFÁSICO CON BARRAS DE 225AMP, INCLUYE BRAKERS.</t>
  </si>
  <si>
    <t>SUMINISTRO E INSTALACIÓN DE PANEL GENERAL DE 30 ESPACIOS, SUPERFICIAL TRIFÁSICO CON BARRAS  DE 200AMP, INCLUYE 9 BREAKERS</t>
  </si>
  <si>
    <t>SUMINISTRO E INSTALACIÓN DE ALIMENTADOR DESDE PANEL BOARD DE  1200 AMP 120/208V HACIA PANEL AIRS ACONDICIONADOS, CON CABLE THHN 1#1/0 POR FASE +1#2N +1#4T EN DUCTO EMT/PVC CD-40  DE 1 X 2".</t>
  </si>
  <si>
    <t>SUMINISTRO E INSTALACIÓN DE ALIMENTADOR DESDE PANEL BOARD PP-01 HACIA PANEL GENERAL CON CABLE THHN 1#2 POR FASE +1#4N + 1#6 T THHN EN DUCTO EMT/PVC CD-40 DE 1-1/2".</t>
  </si>
  <si>
    <t>SUMINISTRO E INSTALACIÓN DE BYPASS DOBLE TIRO, MANUAL, TRIFÁSICO, 60A, 120/208V.</t>
  </si>
  <si>
    <t>SUMINISTRO E INSTALACIÓN DE ALIMENTADOR DESDE PANEL GENRAL HACIA BYPASS DE DOBLE TIRO MANUAL CON CABLE THHN 3#6+1#8+1#10T EN DUCTO EMT /PVC CD-40 DE 1-1/2".</t>
  </si>
  <si>
    <t>SUMINISTRO E INSTALACIÓN DE RED DE TIERRA DE 8 VARILLAS UL DE 5/8"X8´ CABLE DE COBRE DESNUDO # 3/0 DE ACUERDO A DETALLE EN PLANOS</t>
  </si>
  <si>
    <t>SUMINISTRO E INSTALACIÓN DE TOMACORRIENTES DOBLE NORMAL POLARIZADOS 15 AMP. 120V., TAPADERA DE EBRONCE PARA PISO, CON POLO A TIERRA AISLADA, TUBERIA EMT 3/4" Y ACCESORIOS EMT 3/4" MONTAJE SUPERFICIAL, SOPORTERIA TIPO STRUT O SIMILAR, TUBERÍA PVC CD 40 ELÉCTRICO 3/4" ENTERRADO O BAJO PARED, CABLE3#12 THHN DE COBRE, CAJA 2"X4" METÁLICA PESADA AMERICANA, UNIÓN DE CABLES CON CONECTORES NUT, TERMINAL DE CABLE TIPO (Y) O DE OJO EN CONEXIONES DEL TOMACORRIENTE, CONSIDERAR RANURADO DE PAREDES, ACERAS, REPELLO, PULIDO Y PINTURA.</t>
  </si>
  <si>
    <t>SUMINISTRO E INSTALACIÓN DE LUMINARIA   2X2, LED, DIFUSOR PARABOLICO DE 9 CELDAS, 120V, INCLUIR MATERIALES PARA SU INSTALACIÓN, ALAMBRE GALVANIZADO Y ACCESORIOS DE SOPORTARÍA.</t>
  </si>
  <si>
    <t>SUMINISTRO E INSTALACIÓN DE LUMINARIA EMPOTRABLE, LÁMPARA TIPO SPOT DECORATIVA, EMPOTRABLE DIRIGIBLE REDONDO DE 6”, (EYEBULL) 120/35W, INCLUIR ACCESORIOS Y SOPORTERIA.</t>
  </si>
  <si>
    <t>SUMINISTRO E INSTALACIÓN DE LÁMPARA DE PARED PARA EXTERIOR SIMILAR A LITH.WALLPACK TWH 250S</t>
  </si>
  <si>
    <t>SUMINISTRO E INSTALACIÓN DE ROTULO DE SALIDA DE EMERGENCIA</t>
  </si>
  <si>
    <t>SUMINISTRO E INSTALACIÓN DE LÁMPARA DE EMERGENCIA.</t>
  </si>
  <si>
    <t>SUMINISTRO E INSTALACIÓN DE SALIDA PARA ILUMINACIÓN PARA ROTULO POLICÍA NACIONAL, 120/227V, TUBERÍA 1/2 EMT SUPERFICIAL, CABLE 3#12</t>
  </si>
  <si>
    <t>SUMINISTRO E INSTALACIÓN DE SALIDA PARA INTERRUPTOR VAIVEN SENCILLO 120V 15AMP, EN CAJA METÁLICA, CON CABLE THHN 3#12.</t>
  </si>
  <si>
    <t>SUMINISTRO E INSTALACIÓN DE SALIDA PARA INTERRUPTOR DOBLE 120V 15AMP, EN CAJA METÁLICA, CON CABLE THHN 3#</t>
  </si>
  <si>
    <t>SUMINISTRO E INSTALACIÓN DE SALIDA 240V, 20 AMP, CON CABLE THHN 2#8+1#10T, EN DUCTO EMT DE 3/4" SUPERFICIAL Y PVC CD-40 3/4" EMPOTRADO   PARA BOMBA ELÉCTRICA.</t>
  </si>
  <si>
    <t>ILUMINACION EXTERIOR</t>
  </si>
  <si>
    <t>SUMINISTRO E INSTALACIÓN DE SALIDA DE ILUMINACIÓN EN EXTERIOR PARA CIRCUITOS DE LÁMPARAS EN POSTES CON CABLE THHN 2#10,1#12T.</t>
  </si>
  <si>
    <t>SUMINISTRO E INSTALACIÓN DE POSTE METÁLICO DE 25 FT.</t>
  </si>
  <si>
    <t>SUMINISTRO E INSTALACION DE LÁMPARA TIPO COBRA DE 150WATTS LED., 15500 LM</t>
  </si>
  <si>
    <t>DATOS</t>
  </si>
  <si>
    <t>SUMINISTRO E INSTALACIÓN DE ACOMETIDA DE COMUNICACIONES DESDE POSTE EN ENTRADA PRINCIPAL HASTA DATA CENTER EN 3 DUCTOS DE PVC CED40 DE 2" EN TRAMO SUBTERRÁNEO Y DUCTOS IMC DE 2" EN TRAMO SUPERFICIAL EN POSTE</t>
  </si>
  <si>
    <t>SUMINISTRO E INSTALACIÓN DE RACK DE COMUNICACIONES</t>
  </si>
  <si>
    <t>SUMINISTRO E INSTALACIÓN DE SWITCH CISCO DE 52 PUERTOS</t>
  </si>
  <si>
    <t>SUMINISTRO E INSTALACIÓN DE PATCH PANEL, CAT. 6, 48 PUERTOS 2RU PANDUIT/NEWLINK</t>
  </si>
  <si>
    <t>OTROS</t>
  </si>
  <si>
    <t>REVISION Y ADECUACION DE DISEÑO ELECTRICO, INCLUYE PRESENTACION Y APROBACION DE PROYECTO A ENEE Y ENTREGA DE PROYECTO</t>
  </si>
  <si>
    <t>AGUA POTABLE</t>
  </si>
  <si>
    <t>EXCAVACION PARA TUBERIAS</t>
  </si>
  <si>
    <t>RELLENO Y COMPACTADO CON MATERIAL SELECTO E=10CM</t>
  </si>
  <si>
    <t>RELLENO Y COMPACTADO CON MATERIAL CERNIDO DEL SITIO</t>
  </si>
  <si>
    <t>PRUEBA HIDROSTATICA PARA AGUA POTABLE</t>
  </si>
  <si>
    <t>ACOMETIDA Y RIEGO</t>
  </si>
  <si>
    <t>SUMINISTRO E INSTALACION DE TUBERIA DE PVC DE 1" SDR 13.5</t>
  </si>
  <si>
    <t>SUMNISTRO E INSTALACION DE LLAVES DE 1/2" PARA RIEGO, INCLUYE RECUBRIMIENTO DE CONCRETO DE 30CM</t>
  </si>
  <si>
    <t>EDIFICIO ADMNISTRATIVO</t>
  </si>
  <si>
    <t>SUMINISTRO E INSTALACIÓN DE TUBERÍA DE PRESIÓN PVC SDR 13.5 1/2" Ø</t>
  </si>
  <si>
    <t>SUMINISTRO E INSTALACIÓN DE TUBERÍA DE PRESIÓN PVC SDR 13.5 3/4" Ø</t>
  </si>
  <si>
    <t>SUMINISTRO E INSTALACIÓN DE TUBERÍA DE PRESIÓN PVC SDR 13.5 1" Ø</t>
  </si>
  <si>
    <t>CAJA DE REGISTRO DE AGUA POTABLE</t>
  </si>
  <si>
    <t>ACCESORIOS HIDROSANITARIOS AGUA POTABLE</t>
  </si>
  <si>
    <t>AGUAS NEGRAS</t>
  </si>
  <si>
    <t>EXCAVACIÓN TUBERÍA Y CAJAS DE AGUAS NEGRAS</t>
  </si>
  <si>
    <t>RED DE AGUAS NEGRAS</t>
  </si>
  <si>
    <t>SUMINISTRO E INSTALACIÓN DE TUBERÍA PVC 2" SDR-41</t>
  </si>
  <si>
    <t>SUMINISTRO E INSTALACIÓN DE TUBERÍA PVC 4" SDR-41</t>
  </si>
  <si>
    <t>SUMINISTRO E INSTALACIÓN DE TUBERÍA PVC 6" SDR-41</t>
  </si>
  <si>
    <t>SUMINISTRO E INSTALACIÓN DE TUBERÍA PVC 8" SDR-41</t>
  </si>
  <si>
    <t>ACCESORIOS HIDROSANITARIOS AGUAS NEGRAS</t>
  </si>
  <si>
    <t>CAJAS DE REGISTRO EXTERIOR DE 0.60X0.6X0.60</t>
  </si>
  <si>
    <t>SUMINISTRO E INSTALACIÓN DE COLADERAS DE PISO</t>
  </si>
  <si>
    <t>POZO DE ABSORCION</t>
  </si>
  <si>
    <t>POZO DE INSPECCION</t>
  </si>
  <si>
    <t>FOSA SEPTICA 2.40 M ANCHO X 8.95 M LARGO X 2.75 M DE PROFUNDIDAD</t>
  </si>
  <si>
    <t>APARATOS HIDROSANITARIOS</t>
  </si>
  <si>
    <t>SUMINISTRO E INSTALACIÓN DE LAVAMANOS EMPOTRABLE SIMILAR A AQUALYN, INCLUYE GRIFO CROMADA METÁLICA DE BRONCE Y LATÓN Y ACCESORIOS PARA SU DEBIDO FUNCIONAMIENTO.</t>
  </si>
  <si>
    <t>SUMINISTRO E INSTALACIÓN DE LAVAMANOS PEDESTAL SIMILAR A AQUALYN, INCLUYE GRIFO CROMADA METÁLICA DE BRONCE Y LATÓN Y ACCESORIOS PARA SU DEBIDO FUNCIONAMIENTO.</t>
  </si>
  <si>
    <t>SUMINISTRO E INSTALACIÓN DE INODORO ELONGADO SIMILAR A OLYMPUS, AHORRATIVO, INCLUYE ACCESORIOS Y VÁLVULAS CROMADAS PARA SU DEBIDO FUNCIONAMIENTO</t>
  </si>
  <si>
    <t>SUMINISTRO E INSTALACIÓN DE URINARIO SIMILAR A ÁRTICO DE AMERICAN ESTÁNDAR</t>
  </si>
  <si>
    <t>SUMINISTRO E INSTALACIÓN DE MUEBLE DE CONCRETO REFORZADO PARA LAVAMANOS, INCLUYE CERÁMICA. 1.80 M LARGO X 0.60 M ANCHO</t>
  </si>
  <si>
    <t>DISPENSADOR DE JABÓN PARA LAVATORIO</t>
  </si>
  <si>
    <t>DISPENSADOR PORTARROLLOS PARA PAPEL HIGIÉNICO</t>
  </si>
  <si>
    <t>PILETA DE CONCRETO, ENCHAPADA CON CERÁMICA, INCLUYE LLAVE Y ACCESORIOS PARA SU DEBIDO FUNCIONAMIENTO.</t>
  </si>
  <si>
    <t>SUMINISTRO E INSTALACIÓN DE ESPEJO 1.00 M DE ALTO EN MARCO DE ALUMINIO</t>
  </si>
  <si>
    <t>ESPEJO DE 0.60X1.00M EN MARCO DE ALUMINIO</t>
  </si>
  <si>
    <t>PRUEBA HIDROSTATICA PARA AGUAS LLUVIAS</t>
  </si>
  <si>
    <t>RED DE AGUAS LLUVIAS</t>
  </si>
  <si>
    <t>SUMINISTRO E INSTALACIÓN DE TUBERÍA DE DRENAJE PVC SDR 41 6" Ø</t>
  </si>
  <si>
    <t>SUMINISTRO E INSTALACIÓN DE TUBERÍA DE AGUAS LLUVIAS PVC SDR 41 8" Ø</t>
  </si>
  <si>
    <t>SUMINISTRO E INSTALACIÓN DE TUBERÍA DE AGUAS LLUVIAS PVC SDR 41 10" Ø</t>
  </si>
  <si>
    <t>SUMINISTRO E INSTALACIÓN DE TUBERÍA DE AGUAS LLUVIAS PVC SDR 41 12" Ø</t>
  </si>
  <si>
    <t>SUMINISTRO E INSTALACIÓN DE TUBERÍA DE AGUAS LLUVIAS PVC SDR 41 15" Ø</t>
  </si>
  <si>
    <t>CAJAS DE REGISTRO DE AGUAS LLUVIAS DE 0.60MX0.60X0.60M</t>
  </si>
  <si>
    <t>TRAGANTES DE AGUAS LLUVIAS</t>
  </si>
  <si>
    <t>POZOS DE INSPECCION DE AGUAS LLUVIAS</t>
  </si>
  <si>
    <t>CABEZAL DE AGUAS LLUVIAS</t>
  </si>
  <si>
    <t>COLADERAS TIPO CANASTA EN AZOTEA SIMILAR A HELVEX</t>
  </si>
  <si>
    <t>ACCESORIOS HIDORSANITARIOS AGUAS LLUVIAS</t>
  </si>
  <si>
    <t>CANAL DE LÁMINA LISA CAL 24, CON SOPORTES DE VARILLA #4 @50 CM, IMPERMEABILIZADA</t>
  </si>
  <si>
    <t>BAJANTE DE AGUAS LLUVIAS DE PVC 3" SDR-41</t>
  </si>
  <si>
    <t>VENTANAS</t>
  </si>
  <si>
    <t>V-01 Ventana de aluminio natural pesada, 3 cuerpos: 2 fijos y uno corredizo 2.9MX0.90M</t>
  </si>
  <si>
    <t>V-02 Ventana de aluminio natural pesada, 2 cuerpos: 1 fijo y uno corredizo 1.50MX0.90M</t>
  </si>
  <si>
    <t>V-03 Ventana de aluminio natural pesada, 2 cuerpos: 1 fijo  superior y uno inferior abatible  0.35 cm 1.00MX0.90M</t>
  </si>
  <si>
    <t>V-04 Ventana de aluminio natural pesada, 2 cuerpos: 1 fijo y uno corredizo 1.30MX0.90M</t>
  </si>
  <si>
    <t>V-05 Ventana de aluminio natural pesada, 2 cuerpos: 1 fijo  superior y uno inferior abatible  0.35 cm 0.94MX0.90M</t>
  </si>
  <si>
    <t>V-06 Ventana de aluminio natural pesada, 2 cuerpos: 1 fijo y uno corredizo 3.14MX0.90M</t>
  </si>
  <si>
    <t>V-07 Ventana de aluminio natural pesada, 2 cuerpos: 1 fijo y uno corredizo 2.90MX0.90M</t>
  </si>
  <si>
    <t xml:space="preserve">V-08 Ventana de aluminio natural pesada, 2 cuerpos fijos 2.13MX2.10M </t>
  </si>
  <si>
    <t>PUERTAS</t>
  </si>
  <si>
    <t>P-01 Puerta doble Hoja, aluminio natural pesado, vidrio claro,  con brazo hidraulico. 2.00MX2.10M</t>
  </si>
  <si>
    <t>P-02 Puerta una Hoja,  aluminio natural pesado, vidrio claro,  con brazo hidraulico. 1.00MX2.10M</t>
  </si>
  <si>
    <t>P-03 Puerta una Hoja,  aluminio natural pesado, vidrio claro,  con brazo hidraulico. 0.90MX2.10M</t>
  </si>
  <si>
    <t>P-04 Puerta una Hoja, termoformada metalica color blanco, 0.80MX2.10M</t>
  </si>
  <si>
    <t>P-05 Puerta una Hoja, termoformada metalica color blanco, con top en piso. 1.00MX2.10M</t>
  </si>
  <si>
    <t>P-06 Puerta una Hoja,  de emergencia con apertura interior.</t>
  </si>
  <si>
    <t>P-06 Puerta una Hoja, termoformada metalica color blanco 1.00MX2.10M</t>
  </si>
  <si>
    <t>P-07 Puerta una Hoja, termoformada metalica color blanco 1.00MX2.10M</t>
  </si>
  <si>
    <t>P-08 Puerta una Hoja, termoformada metalica color blanco 0.90MX2.10M</t>
  </si>
  <si>
    <t>ACABADOS INTERIORES</t>
  </si>
  <si>
    <t>Suministro e Instalación  enchape de cerámica  en paredes h= 1.20</t>
  </si>
  <si>
    <t>Listelo para remate de enchape de ceramica en paredes de baño,  pieza tipo malla (definida por el propietario)</t>
  </si>
  <si>
    <t>Suministro y Aplicación de Pintura acrílica  en paredes interiores, incluye sellado, se requiere que la pintura sea contra hongos y bacterias, de alta calidad y durabilidad, acabado Uniforme. Similar a High Standard</t>
  </si>
  <si>
    <t>Suministro e instalación Cielo falso suspendido con fleje metálico galvanizado y lamina yeso vinil (2'x2" x 1/2" mm)</t>
  </si>
  <si>
    <t xml:space="preserve">Cielo falso de tabla yeso en recepcion </t>
  </si>
  <si>
    <t xml:space="preserve">Grada de Cielo falso de tabla yeso en recepcion </t>
  </si>
  <si>
    <t>Sub Total Lps.</t>
  </si>
  <si>
    <t>ACABADOS EXTERIORES</t>
  </si>
  <si>
    <t xml:space="preserve">EDIFICIO ADMINISTRATIVO EN FACHADAS </t>
  </si>
  <si>
    <t>Fascia de ACM Color azul h=0.90 m</t>
  </si>
  <si>
    <t>Fascia de ACM Color azul h=1.30 m</t>
  </si>
  <si>
    <t>global</t>
  </si>
  <si>
    <t xml:space="preserve">Suministro y Aplicación de Pintura acrílica en paredes exteriores ,incluye sellado, se requiere que la pintura sea contra hongos y bacterias, de alta calidad y durabilidad. Similar a High Standard </t>
  </si>
  <si>
    <t>Fabricacion de juegos de letras en PVC de 3/4, preparada con esmalte acrilico con acabado automotriz sin iluminacion, instalado en el porton de acceso principal, medidas0.82x19 pies</t>
  </si>
  <si>
    <t>Suministro y Colocación de Rótulos de señalización exterior</t>
  </si>
  <si>
    <t>Bases de concreto para instalación de placas</t>
  </si>
  <si>
    <t>Placa conmemorativa de mármol</t>
  </si>
  <si>
    <t xml:space="preserve">SEÑALIZACION INTERIOR </t>
  </si>
  <si>
    <t>Solo personal autorizado Dimensiones: 25cm x 25cm. Lamina de PVC Trovicel de 3 mm de espesor, color blanco con fondo de vinil auto adherible color azul Pantone 287C, 3M.</t>
  </si>
  <si>
    <t>Rótulos de Señalización de Salida, Dimensiones: 44cm x 17cm. Lamina de PVC Trovicel de 3 mm de espesor, color blanco con fondo de vinil reflectante auto adherible color azul Pantone 287C, 3M.</t>
  </si>
  <si>
    <t>Rotulo de Señalización para Extintor, Dimensiones: 21cm x 30cmlamina de PVC Trovicel de 3 mm de espesor, color blanco con fondo de vinil auto adherible color rojo 480-72, 3M."</t>
  </si>
  <si>
    <t xml:space="preserve">Rotulo de Señalización No Fumar, Dimensiones: 25cm x 25cm. Lamina de PVC Trovicel de 3 mm de espesor, color blanco 3M. </t>
  </si>
  <si>
    <t>Rotulo de Señalización Ruta de Evacuación, Dimensiones: 25cm x 25cm. Lamina de PVC Trovicel de 3 mm de espesor, color blanco con fondo de vinil reflectante auto adherible color verde 480-77, 3M.</t>
  </si>
  <si>
    <t>Rótulos de Señalización de Áreas Informativas , Dimensiones: 44cm x 17cm. Lamina de PVC Trovicel de 3 mm de espesor, color blanco con fondo de vinil reflectante auto adherible color azul Pantone 287C, 3M.</t>
  </si>
  <si>
    <t>U</t>
  </si>
  <si>
    <t xml:space="preserve">CUARTO DE BOMBAS </t>
  </si>
  <si>
    <t>SUBTOTAL LPS.</t>
  </si>
  <si>
    <t>Repello en pared de bloque</t>
  </si>
  <si>
    <t>Pulido en pared de bloque</t>
  </si>
  <si>
    <t>Tallado y pulido de mochetas</t>
  </si>
  <si>
    <t>Suministro e instalación de paredes de tabla yeso doble cara con perfileria de 3 5/8" metalica</t>
  </si>
  <si>
    <t xml:space="preserve">CISTERNA </t>
  </si>
  <si>
    <t xml:space="preserve">Suministro e instalación de piso de porcelanato </t>
  </si>
  <si>
    <t>Zócalo de porcelanato</t>
  </si>
  <si>
    <t>GENERALES</t>
  </si>
  <si>
    <t>Suministro e instalacion de grava</t>
  </si>
  <si>
    <t xml:space="preserve">EDIFICIO ADMINISTRATIVO </t>
  </si>
  <si>
    <t>Suministro e instalacion de grama tipo San Agustin</t>
  </si>
  <si>
    <t>SUMINISTRO E INSTALACIÓN DE ALIMENTADOR DESDE TRANSFORMADOR PAD MOUNTED DE 125KVA HACIA MAIN BREAKER DE 800 AMP, EN PANEL PPG-01 CON CABLE THHN 3X(3#350+1#350)+1#4/0T EN DUCTO EMT/PVC CD-40 DE 4X4".</t>
  </si>
  <si>
    <t>SUMINISTRO E INSTALACIÓN DE TOMA PARA DATOS COMPUTO CATEGORÍA 6, PONCHADO Y PROBADO, INSTALAR TUBERÍA EMT 3/4 SUPERFICIAL O EXPUESTA, TUBERÍA PVC ELÉCTRICO UL. CD-40 ENTERRADO O BAJO REPELLO EN PAREDES, CAJA 2"X4" METÁLICA PESADA USA, CAJAS 4X4X2 METÁLICA PESADAS USA CON SU TAPADERA,  CABLE UTP CATEGORÍA 6 COLOR AZUL, ABRAZADERAS STRUDD, RIEL STRUBB, ACCESORIOS,  Y CONECTORES EMT, INCLUYE BANDEJA Y ACCESORIOS.CONSIDERAR RANURADO DE PAREDES, REPELLO, PULIDO Y PINTURA</t>
  </si>
  <si>
    <t>SUMINISTRO E INSTALACIÓN DE SALIDA PARA AIRE ACONDICIONADO CON CABLE 2#8+1#10T EN DUCTO EMT /BX DE 3/4"</t>
  </si>
  <si>
    <t>Escudo de la Policía Nacional Y DNVT,(En acrilico de 5 mm con impresion digital laminado para instalar en porton principal. alto= 1.22m ancho=1.04m)</t>
  </si>
  <si>
    <t xml:space="preserve">SUMINISTRO E INSTALACIÓN DE PANEL ELECTRICO DE 16 ESPACIOS PARA BOMBA CISTERNA E ILUMINACIÓN EXTERIOR, SUPERFICIAL TRIFÁSICO CON BARRAS DE 150AMP, INCLUYE  BREAKERS </t>
  </si>
  <si>
    <t>SUMINISTRO E INSTALACIÓN DE ALIMENTADOR DESDE PANEL BOARD PP-01 HACIA PANEL ELECTRICO DE 16 ESPACIOS PARA BOMBA E ILUMINACIÓN EXTERIOR CON CABLE THHN 3#4+1#6+1#8T EN DUCTO EMT/PVC CD-40 DE 1-1/2"</t>
  </si>
  <si>
    <t xml:space="preserve">SEÑALIZACION EXTERIORES </t>
  </si>
  <si>
    <t>Suministro e Instalación de Rotulo Luminoso tipo caja (e=4") del Escudo de la Policía Nacional, fabricado en tubo de aluminio con luz candelas y balastros, rotulo con lona en impresión digital. Dimensión 1.70x2.00m,incluye salida electrica</t>
  </si>
  <si>
    <t>Suministro e Instalación de Letrero luminoso con el Nombre "CENTRO DE CERTIFICACION DE CONDUCTORES", con letras de PVC troqueladas, acabado con pintura automotriz, con iluminación luz led de rebote. Incluye salida electrica.Altura de letra 50 cm.</t>
  </si>
  <si>
    <t>Excavacion (Incluye botado de material)</t>
  </si>
  <si>
    <t>Pared y losas de concreto 280kg/cm2, e=20cm, #4@20cm a/s</t>
  </si>
  <si>
    <t>Junta con banda flexible pvc plastificado h=15cm</t>
  </si>
  <si>
    <t>Pintura impermeabilizante interior (incluye paredes y losa inferior)</t>
  </si>
  <si>
    <t>Tapadera metalica de inspeccion</t>
  </si>
  <si>
    <t>Ventila para cisterna hg 4"</t>
  </si>
  <si>
    <t>Concreto en ventila e=7cm, de 55x55cm. Incluye malla metalica.</t>
  </si>
  <si>
    <t>SUMINISTRO E INSTALACIÓN DE EQUIPO DE BOMBEO ( 3HP) DE PRESIÓN CONSTANTE Y VELOCIDAD VARIABLE; INCLUYENDO ACCESORIOS, TANQUE DE PRESIÓN,  VÁLVULAS DE PÍE, VÁLVULAS DE COMPUERTA Y DE RETENCIÓN, CONTROLES, TUBERÍAS DE HG E INSTALACIÓN ELÉCTRICA PARA EL SISTEMA DE AGUA POTABLE.</t>
  </si>
  <si>
    <t xml:space="preserve">Reja de protección de bomba, incluye techo </t>
  </si>
  <si>
    <t>C.8</t>
  </si>
  <si>
    <t>C.9</t>
  </si>
  <si>
    <t>A.7</t>
  </si>
  <si>
    <t>SUMINISTRO E INSTALACIÓN DE TRANSFORMADOR PAD MOUNTED TRIFÁSICO DE 150KVA EN 34.5KV-120V/208V, CONFIGURACIÓN Δ-Y, 60HZ, 95KV BILL, CON 4 SECCIONES DE TAPS DE +-2.5% PARA AUMENTO Y DISMINUCIÓN EN ALTO VOLTAJE. EMBOBINADOS DE ALUMINIO, INDICADORES DE TEMPERATURA Y PRESIÓN, VÁLVULA DE DRENAJE DE ALIVIO DE ACEITE, SIMILAR A COOPER, PROLEC, ABB CERTIFICADO UL. INCUYE BASE Y CONEXION A CUARTO ELEECTRICO.</t>
  </si>
  <si>
    <t>SUMINISTRO E INSTALACIÓN DE ALIMENTADOR DESDE TRANSFERENCIA EN GENERADOR  HACIA PANEL BOARD PP-01  DE  600 AMP 120/208V ,CON CABLE THHN (3#3/0 + 1#2/0) POR FASE + 1#1/0T EN DUCTO EMT/PVC CD-40  DE 3X3".</t>
  </si>
  <si>
    <t>SUMINISTRO E INSTALACION DE TUBERIA DE PVC DE 1 1/2" SDR 26</t>
  </si>
  <si>
    <t>G.11</t>
  </si>
  <si>
    <t>H.5</t>
  </si>
  <si>
    <t>I.1</t>
  </si>
  <si>
    <t>I.2</t>
  </si>
  <si>
    <t>I.3</t>
  </si>
  <si>
    <t>I.4</t>
  </si>
  <si>
    <t>I.5</t>
  </si>
  <si>
    <t>J</t>
  </si>
  <si>
    <t>J.1</t>
  </si>
  <si>
    <t>J.1.1</t>
  </si>
  <si>
    <t>J.1.2</t>
  </si>
  <si>
    <t>J.1.3</t>
  </si>
  <si>
    <t>J.1.4</t>
  </si>
  <si>
    <t>J.1.5</t>
  </si>
  <si>
    <t>J.2</t>
  </si>
  <si>
    <t>J.2.1</t>
  </si>
  <si>
    <t>J.3</t>
  </si>
  <si>
    <t>J.3.1</t>
  </si>
  <si>
    <t>BOMBAS E ILUMINACION EXTERIOR</t>
  </si>
  <si>
    <t>K</t>
  </si>
  <si>
    <t>K.1</t>
  </si>
  <si>
    <t>K.7</t>
  </si>
  <si>
    <t>K.4</t>
  </si>
  <si>
    <t>K.2</t>
  </si>
  <si>
    <t>K.3</t>
  </si>
  <si>
    <t>K.5</t>
  </si>
  <si>
    <t>K.6</t>
  </si>
  <si>
    <t>K.8</t>
  </si>
  <si>
    <t>H.6</t>
  </si>
  <si>
    <t>H.7</t>
  </si>
  <si>
    <t>H.8</t>
  </si>
  <si>
    <t>H.9</t>
  </si>
  <si>
    <t>Suministro e instalación de tuberías HG 1 1/2" INCLUYE ACCESORIOS</t>
  </si>
  <si>
    <t>Suministro e instalación de tubería HG 3" INCLUYE ACCESORIOS</t>
  </si>
  <si>
    <t>Suministro e instalación de gabinete contra incendio (incluye manguera y extintor)</t>
  </si>
  <si>
    <t>Suministro e instalación de bomba principal de 7.5 HP y bomba jokey 1 HP en la cisterna, incluyendo controles, accesorios y válvulas para sistema contra incendio.</t>
  </si>
  <si>
    <t>Suministro e Instalación de Sistema de Aterrizaje para Generador de Respaldo de 60kW. Considera la instalación de un sistema de aterrizaje en delta, con 3 varillas polo tierra de 5/8 x 8', cable de cobre desnudo calibre 2/0 AWG, soldadura exotérmica para union de elementos. Considerar además 2 mechas para la conexión del Generador de Respaldo y la conexión al sistema de Aterrizaje Existente del Edificio.</t>
  </si>
  <si>
    <t>M</t>
  </si>
  <si>
    <t>Suministro e instalación de un Tanque de Combustible para Diesel de 50 Galones. Considera el acarreo y montaje de un tanque para almacenamiento de combustible auxiliar de 50 Galones (aproximadamente 12 horas de respaldo adicionales al 75% de la carga nominal del generador) y el sistema de tubería y válvulas de control. Considera además la conexión al sistema de aterrizaje y el pernado a la losa de concreto de su base.</t>
  </si>
  <si>
    <t xml:space="preserve">Sistema de respaldo eléctrico </t>
  </si>
  <si>
    <t>Pago de Kva intalados en el proyecto.</t>
  </si>
  <si>
    <t>VERJA METALICA TUBO DE 2"X1" CHAPA 18, SEGÚN DETALLE, INCLUYE DOS MANOS DE ANTICORROSIVO COLOR GRIS</t>
  </si>
  <si>
    <r>
      <t>m</t>
    </r>
    <r>
      <rPr>
        <vertAlign val="superscript"/>
        <sz val="10"/>
        <color indexed="8"/>
        <rFont val="Times New Roman"/>
        <family val="1"/>
      </rPr>
      <t>3</t>
    </r>
  </si>
  <si>
    <r>
      <t>m</t>
    </r>
    <r>
      <rPr>
        <sz val="10"/>
        <rFont val="Times New Roman"/>
        <family val="1"/>
      </rPr>
      <t>²</t>
    </r>
  </si>
  <si>
    <t xml:space="preserve">Suministro e Instalación de una Transferencia Automática de 225 Amp marca Cummins, NEMA 1. Considera el montaje y conexión de una transferencia automática, 208/120V, con barras de 225 Amp, controlador de arranque remoto, de construcción NEMA 1, marca Cummins, serie OTEC </t>
  </si>
  <si>
    <t>Suministro e Instalación de Acometida de Respaldo desde Generador hasta Transferencia Automática. Considera el montaje e instalación de un alimentador de cable de cobre en 3x3/0L + 1x1/0N THHN AWG en tubería de PVCE C40 y EMT de 2" con todos sus soportes y accesorios.</t>
  </si>
  <si>
    <t>Suministro e Instalación de un Generador de 60kW Diesel  con Cabina Insonorizada. Considera el acarreo, montaje e instalación de un motor generador de 60kW, Diesel, 208/120V, con cabina insonorizada nivel 1 y sistema de arranque automático. Considera además el pernado de la base y la conexión a un sistema auxilar de suministro de combustible.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</si>
</sst>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L&quot;* #,##0.00_-;\-&quot;L&quot;* #,##0.00_-;_-&quot;L&quot;* &quot;-&quot;??_-;_-@_-"/>
    <numFmt numFmtId="43" formatCode="_-* #,##0.00_-;\-* #,##0.00_-;_-* &quot;-&quot;??_-;_-@_-"/>
    <numFmt numFmtId="164" formatCode="_ &quot;L.&quot;\ * #,##0.00_ ;_ &quot;L.&quot;\ * \-#,##0.00_ ;_ &quot;L.&quot;\ * &quot;-&quot;??_ ;_ @_ "/>
    <numFmt numFmtId="165" formatCode="_ * #,##0.00_ ;_ * \-#,##0.00_ ;_ * &quot;-&quot;??_ ;_ @_ "/>
    <numFmt numFmtId="166" formatCode="#,##0.000000"/>
    <numFmt numFmtId="167" formatCode="0.0"/>
    <numFmt numFmtId="168" formatCode="_-* #,##0.00\ _€_-;\-* #,##0.00\ _€_-;_-* &quot;-&quot;??\ _€_-;_-@_-"/>
    <numFmt numFmtId="169" formatCode="_ [$L.-480A]\ * #,##0.00_ ;_ [$L.-480A]\ * \-#,##0.00_ ;_ [$L.-480A]\ * &quot;-&quot;??_ ;_ @_ "/>
    <numFmt numFmtId="170" formatCode="_-[$L-480A]* #,##0.00_-;\-[$L-480A]* #,##0.00_-;_-[$L-480A]* &quot;-&quot;??_-;_-@_-"/>
    <numFmt numFmtId="171" formatCode="_-&quot;$&quot;* #,##0.00_-;\-&quot;$&quot;* #,##0.00_-;_-&quot;$&quot;* &quot;-&quot;??_-;_-@_-"/>
  </numFmts>
  <fonts count="13" x14ac:knownFonts="1">
    <font>
      <sz val="11"/>
      <color theme="1"/>
      <name val="Calibri"/>
      <family val="2"/>
      <scheme val="minor"/>
    </font>
    <font>
      <sz val="11"/>
      <color theme="1"/>
      <name val="Calibri"/>
      <family val="2"/>
      <scheme val="minor"/>
    </font>
    <font>
      <sz val="12"/>
      <name val="Arial"/>
      <family val="2"/>
    </font>
    <font>
      <sz val="10"/>
      <name val="Arial"/>
      <family val="2"/>
    </font>
    <font>
      <vertAlign val="superscript"/>
      <sz val="10"/>
      <color indexed="8"/>
      <name val="Arial"/>
      <family val="2"/>
    </font>
    <font>
      <sz val="11"/>
      <color theme="1"/>
      <name val="Garamond"/>
      <family val="2"/>
    </font>
    <font>
      <sz val="8"/>
      <name val="Calibri"/>
      <family val="2"/>
      <scheme val="minor"/>
    </font>
    <font>
      <sz val="10"/>
      <color indexed="8"/>
      <name val="Times New Roman"/>
      <family val="1"/>
    </font>
    <font>
      <sz val="10"/>
      <color theme="1"/>
      <name val="Times New Roman"/>
      <family val="1"/>
    </font>
    <font>
      <sz val="10"/>
      <name val="Times New Roman"/>
      <family val="1"/>
    </font>
    <font>
      <vertAlign val="superscript"/>
      <sz val="10"/>
      <color indexed="8"/>
      <name val="Times New Roman"/>
      <family val="1"/>
    </font>
    <font>
      <b/>
      <sz val="10"/>
      <color theme="1"/>
      <name val="Times New Roman"/>
      <family val="1"/>
    </font>
    <font>
      <b/>
      <sz val="10"/>
      <color indexed="8"/>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s>
  <cellStyleXfs count="38">
    <xf numFmtId="0" fontId="0"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8" fontId="1"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3" fillId="0" borderId="0"/>
    <xf numFmtId="0" fontId="2" fillId="0" borderId="0"/>
    <xf numFmtId="0" fontId="3" fillId="0" borderId="0"/>
    <xf numFmtId="0" fontId="3" fillId="0" borderId="0"/>
    <xf numFmtId="0" fontId="5"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4" fillId="0" borderId="0"/>
    <xf numFmtId="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3" fillId="0" borderId="0"/>
    <xf numFmtId="0" fontId="3" fillId="0" borderId="0"/>
    <xf numFmtId="0" fontId="3" fillId="0" borderId="0"/>
  </cellStyleXfs>
  <cellXfs count="83">
    <xf numFmtId="0" fontId="0" fillId="0" borderId="0" xfId="0"/>
    <xf numFmtId="0" fontId="0" fillId="0" borderId="0" xfId="0"/>
    <xf numFmtId="170" fontId="0" fillId="0" borderId="0" xfId="0" applyNumberFormat="1"/>
    <xf numFmtId="0" fontId="0" fillId="0" borderId="0" xfId="0" applyFill="1"/>
    <xf numFmtId="0" fontId="0" fillId="0" borderId="0" xfId="0" applyFill="1" applyBorder="1" applyAlignment="1">
      <alignment horizontal="left" vertical="center" wrapText="1"/>
    </xf>
    <xf numFmtId="0" fontId="7" fillId="0" borderId="1" xfId="24" applyFont="1" applyFill="1" applyBorder="1" applyAlignment="1" applyProtection="1">
      <alignment vertical="center" wrapText="1"/>
      <protection locked="0"/>
    </xf>
    <xf numFmtId="0" fontId="9" fillId="0" borderId="1" xfId="24" applyFont="1" applyFill="1" applyBorder="1" applyAlignment="1" applyProtection="1">
      <alignment vertical="center" wrapText="1"/>
      <protection locked="0"/>
    </xf>
    <xf numFmtId="0" fontId="8" fillId="0" borderId="0" xfId="0" applyFont="1" applyAlignment="1">
      <alignment vertical="center"/>
    </xf>
    <xf numFmtId="166" fontId="7" fillId="0" borderId="1" xfId="24" applyNumberFormat="1" applyFont="1" applyFill="1" applyBorder="1" applyAlignment="1" applyProtection="1">
      <alignment horizontal="center" vertical="center"/>
      <protection locked="0"/>
    </xf>
    <xf numFmtId="166" fontId="9" fillId="0" borderId="1" xfId="24" applyNumberFormat="1" applyFont="1" applyFill="1" applyBorder="1" applyAlignment="1" applyProtection="1">
      <alignment horizontal="center" vertical="center"/>
      <protection locked="0"/>
    </xf>
    <xf numFmtId="0" fontId="7" fillId="0" borderId="2" xfId="24" applyFont="1" applyFill="1" applyBorder="1" applyAlignment="1" applyProtection="1">
      <alignment vertical="center" wrapText="1"/>
      <protection locked="0"/>
    </xf>
    <xf numFmtId="166" fontId="7" fillId="0" borderId="2" xfId="24" applyNumberFormat="1" applyFont="1" applyFill="1" applyBorder="1" applyAlignment="1" applyProtection="1">
      <alignment horizontal="center" vertical="center"/>
      <protection locked="0"/>
    </xf>
    <xf numFmtId="0" fontId="8" fillId="0" borderId="0" xfId="0" applyFont="1" applyFill="1" applyAlignment="1">
      <alignment vertical="center"/>
    </xf>
    <xf numFmtId="167" fontId="7" fillId="0" borderId="7" xfId="24" applyNumberFormat="1" applyFont="1" applyFill="1" applyBorder="1" applyAlignment="1" applyProtection="1">
      <alignment horizontal="center" vertical="center" wrapText="1"/>
      <protection locked="0"/>
    </xf>
    <xf numFmtId="0" fontId="8" fillId="0" borderId="1" xfId="0" applyFont="1" applyFill="1" applyBorder="1" applyAlignment="1">
      <alignment vertical="center"/>
    </xf>
    <xf numFmtId="2" fontId="7" fillId="0" borderId="7" xfId="24" applyNumberFormat="1" applyFont="1" applyFill="1" applyBorder="1" applyAlignment="1" applyProtection="1">
      <alignment horizontal="center" vertical="center" wrapText="1"/>
      <protection locked="0"/>
    </xf>
    <xf numFmtId="0" fontId="8" fillId="0" borderId="2" xfId="0" applyFont="1" applyFill="1" applyBorder="1" applyAlignment="1">
      <alignment vertical="center"/>
    </xf>
    <xf numFmtId="0" fontId="8" fillId="0" borderId="9" xfId="0" applyFont="1" applyFill="1" applyBorder="1" applyAlignment="1">
      <alignment horizontal="center" vertical="center"/>
    </xf>
    <xf numFmtId="170" fontId="8" fillId="0" borderId="0" xfId="0" applyNumberFormat="1" applyFont="1" applyFill="1" applyAlignment="1">
      <alignment vertical="center"/>
    </xf>
    <xf numFmtId="0" fontId="8" fillId="0" borderId="7" xfId="0" applyFont="1" applyFill="1" applyBorder="1" applyAlignment="1">
      <alignment vertical="center"/>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vertical="center" wrapText="1"/>
    </xf>
    <xf numFmtId="4" fontId="11" fillId="0" borderId="1" xfId="0" applyNumberFormat="1" applyFont="1" applyFill="1" applyBorder="1" applyAlignment="1">
      <alignment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7"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3" xfId="0" applyFont="1" applyFill="1" applyBorder="1" applyAlignment="1">
      <alignment vertical="center" wrapText="1"/>
    </xf>
    <xf numFmtId="4" fontId="11" fillId="0" borderId="3" xfId="0" applyNumberFormat="1"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4" fontId="11" fillId="0" borderId="5"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8" xfId="0" applyFont="1" applyFill="1" applyBorder="1" applyAlignment="1">
      <alignment vertical="center" wrapText="1"/>
    </xf>
    <xf numFmtId="0" fontId="11" fillId="0" borderId="10" xfId="0" applyFont="1" applyFill="1" applyBorder="1" applyAlignment="1">
      <alignment vertical="center" wrapText="1"/>
    </xf>
    <xf numFmtId="0" fontId="11" fillId="0" borderId="10" xfId="0" applyFont="1" applyFill="1" applyBorder="1" applyAlignment="1">
      <alignment horizontal="center" vertical="center" wrapText="1"/>
    </xf>
    <xf numFmtId="165" fontId="8" fillId="0" borderId="10" xfId="1" applyFont="1" applyFill="1" applyBorder="1" applyAlignment="1">
      <alignment vertical="center"/>
    </xf>
    <xf numFmtId="165" fontId="8" fillId="0" borderId="10" xfId="1" applyFont="1" applyFill="1" applyBorder="1" applyAlignment="1">
      <alignment horizontal="center" vertical="center"/>
    </xf>
    <xf numFmtId="0" fontId="8" fillId="0" borderId="0" xfId="0" applyFont="1" applyFill="1" applyAlignment="1">
      <alignment horizontal="center" vertical="center"/>
    </xf>
    <xf numFmtId="0" fontId="9" fillId="0" borderId="1" xfId="0" applyFont="1" applyFill="1" applyBorder="1" applyAlignment="1">
      <alignment horizontal="center" vertical="center"/>
    </xf>
    <xf numFmtId="4" fontId="11" fillId="0" borderId="3"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6" xfId="0" applyFont="1" applyFill="1" applyBorder="1" applyAlignment="1">
      <alignment vertical="center" wrapText="1"/>
    </xf>
    <xf numFmtId="165" fontId="7" fillId="0" borderId="10" xfId="1" applyFont="1" applyFill="1" applyBorder="1" applyAlignment="1" applyProtection="1">
      <alignment vertical="center"/>
      <protection locked="0"/>
    </xf>
    <xf numFmtId="165" fontId="7" fillId="0" borderId="10" xfId="2" applyFont="1" applyFill="1" applyBorder="1" applyAlignment="1" applyProtection="1">
      <alignment vertical="center"/>
      <protection locked="0"/>
    </xf>
    <xf numFmtId="165" fontId="9" fillId="0" borderId="10" xfId="2" applyFont="1" applyFill="1" applyBorder="1" applyAlignment="1" applyProtection="1">
      <alignment vertical="center"/>
      <protection locked="0"/>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165" fontId="8" fillId="0" borderId="12" xfId="1" applyFont="1" applyFill="1" applyBorder="1" applyAlignment="1">
      <alignment vertical="center"/>
    </xf>
    <xf numFmtId="0" fontId="8"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vertical="center" wrapText="1"/>
    </xf>
    <xf numFmtId="0" fontId="9" fillId="0" borderId="1" xfId="0" applyFont="1" applyFill="1" applyBorder="1" applyAlignment="1">
      <alignment vertical="center" wrapText="1"/>
    </xf>
    <xf numFmtId="0" fontId="8" fillId="0" borderId="0" xfId="0" applyFont="1" applyAlignment="1">
      <alignment horizontal="center" vertical="center"/>
    </xf>
    <xf numFmtId="0" fontId="9" fillId="0" borderId="2" xfId="0" applyFont="1" applyFill="1" applyBorder="1" applyAlignment="1">
      <alignment vertical="center" wrapText="1"/>
    </xf>
    <xf numFmtId="0" fontId="11" fillId="0" borderId="9" xfId="0" applyFont="1" applyFill="1" applyBorder="1" applyAlignment="1">
      <alignment horizontal="center" vertical="center"/>
    </xf>
    <xf numFmtId="0" fontId="11" fillId="0" borderId="7" xfId="0" applyFont="1" applyFill="1" applyBorder="1" applyAlignment="1">
      <alignment horizontal="center" vertical="center"/>
    </xf>
    <xf numFmtId="165" fontId="8" fillId="0" borderId="12" xfId="1" applyFont="1" applyFill="1" applyBorder="1" applyAlignment="1">
      <alignment horizontal="center" vertical="center"/>
    </xf>
    <xf numFmtId="0" fontId="11" fillId="0" borderId="13" xfId="0" applyFont="1" applyFill="1" applyBorder="1" applyAlignment="1">
      <alignment horizontal="center" vertical="center"/>
    </xf>
    <xf numFmtId="0" fontId="11" fillId="0" borderId="4" xfId="0" applyFont="1" applyFill="1" applyBorder="1" applyAlignment="1">
      <alignment vertical="center" wrapText="1"/>
    </xf>
    <xf numFmtId="0" fontId="12" fillId="0" borderId="1" xfId="24" applyFont="1" applyFill="1" applyBorder="1" applyAlignment="1" applyProtection="1">
      <alignment vertical="center" wrapText="1"/>
      <protection locked="0"/>
    </xf>
    <xf numFmtId="43" fontId="8" fillId="0" borderId="10" xfId="0" applyNumberFormat="1" applyFont="1" applyFill="1" applyBorder="1" applyAlignment="1">
      <alignment vertical="center"/>
    </xf>
    <xf numFmtId="0" fontId="8" fillId="0" borderId="10" xfId="0" applyFont="1" applyFill="1" applyBorder="1" applyAlignment="1">
      <alignment vertical="center"/>
    </xf>
    <xf numFmtId="43" fontId="8" fillId="0" borderId="12" xfId="0" applyNumberFormat="1" applyFont="1" applyFill="1" applyBorder="1" applyAlignment="1">
      <alignment vertical="center"/>
    </xf>
    <xf numFmtId="0" fontId="8" fillId="0" borderId="11" xfId="0" applyFont="1" applyFill="1" applyBorder="1" applyAlignment="1">
      <alignment vertical="center"/>
    </xf>
    <xf numFmtId="43" fontId="8" fillId="0" borderId="0" xfId="0" applyNumberFormat="1" applyFont="1" applyFill="1" applyAlignment="1">
      <alignment vertical="center"/>
    </xf>
    <xf numFmtId="0" fontId="8" fillId="0" borderId="0" xfId="0" applyFont="1" applyFill="1" applyAlignment="1">
      <alignment vertical="center" wrapText="1"/>
    </xf>
    <xf numFmtId="4" fontId="8"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165" fontId="8" fillId="0" borderId="10" xfId="1" applyFont="1" applyFill="1" applyBorder="1" applyAlignment="1">
      <alignment horizontal="right" vertical="center"/>
    </xf>
    <xf numFmtId="165" fontId="8" fillId="0" borderId="10" xfId="1" applyFont="1" applyFill="1" applyBorder="1" applyAlignment="1">
      <alignment vertical="center" wrapText="1"/>
    </xf>
    <xf numFmtId="0" fontId="8" fillId="0" borderId="2" xfId="0" applyFont="1" applyFill="1" applyBorder="1" applyAlignment="1">
      <alignment vertical="center" wrapText="1"/>
    </xf>
    <xf numFmtId="4" fontId="8" fillId="0" borderId="2" xfId="0" applyNumberFormat="1" applyFont="1" applyFill="1" applyBorder="1" applyAlignment="1">
      <alignment horizontal="center" vertical="center" wrapText="1"/>
    </xf>
    <xf numFmtId="165" fontId="8" fillId="0" borderId="12" xfId="1" applyFont="1" applyFill="1" applyBorder="1" applyAlignment="1">
      <alignment vertical="center" wrapText="1"/>
    </xf>
    <xf numFmtId="0" fontId="0" fillId="0" borderId="0" xfId="0" applyAlignment="1">
      <alignment vertical="center"/>
    </xf>
    <xf numFmtId="170" fontId="0" fillId="0" borderId="0" xfId="0" applyNumberFormat="1" applyAlignment="1">
      <alignment vertical="center"/>
    </xf>
    <xf numFmtId="0" fontId="0" fillId="0" borderId="0" xfId="0" applyFill="1" applyAlignment="1">
      <alignment vertical="center"/>
    </xf>
    <xf numFmtId="0" fontId="8" fillId="0" borderId="2" xfId="0" applyFont="1" applyFill="1" applyBorder="1" applyAlignment="1">
      <alignment horizontal="left" vertical="center" wrapText="1"/>
    </xf>
  </cellXfs>
  <cellStyles count="38">
    <cellStyle name="Legal 8? x 14 in" xfId="37"/>
    <cellStyle name="Millares" xfId="1" builtinId="3"/>
    <cellStyle name="Millares 10" xfId="26"/>
    <cellStyle name="Millares 10 3" xfId="29"/>
    <cellStyle name="Millares 2" xfId="3"/>
    <cellStyle name="Millares 2 2" xfId="4"/>
    <cellStyle name="Millares 3" xfId="5"/>
    <cellStyle name="Millares 3 2" xfId="33"/>
    <cellStyle name="Millares 4" xfId="6"/>
    <cellStyle name="Millares 5" xfId="7"/>
    <cellStyle name="Millares 6" xfId="2"/>
    <cellStyle name="Millares 7" xfId="8"/>
    <cellStyle name="Millares 8" xfId="9"/>
    <cellStyle name="Moneda 2" xfId="11"/>
    <cellStyle name="Moneda 2 2" xfId="32"/>
    <cellStyle name="Moneda 2 3" xfId="27"/>
    <cellStyle name="Moneda 3" xfId="10"/>
    <cellStyle name="Moneda 3 2" xfId="34"/>
    <cellStyle name="Normal" xfId="0" builtinId="0"/>
    <cellStyle name="Normal 10" xfId="12"/>
    <cellStyle name="Normal 2" xfId="13"/>
    <cellStyle name="Normal 2 2" xfId="14"/>
    <cellStyle name="Normal 2 3" xfId="15"/>
    <cellStyle name="Normal 2 4" xfId="16"/>
    <cellStyle name="Normal 2 5" xfId="35"/>
    <cellStyle name="Normal 3" xfId="17"/>
    <cellStyle name="Normal 3 2" xfId="36"/>
    <cellStyle name="Normal 4" xfId="18"/>
    <cellStyle name="Normal 4 2" xfId="19"/>
    <cellStyle name="Normal 4 2 2" xfId="28"/>
    <cellStyle name="Normal 4 2 2 10" xfId="31"/>
    <cellStyle name="Normal 4 2 2 2" xfId="20"/>
    <cellStyle name="Normal 4 2 3" xfId="21"/>
    <cellStyle name="Normal 4 2 3 2" xfId="22"/>
    <cellStyle name="Normal 4 2 3 2 10" xfId="30"/>
    <cellStyle name="Normal 5" xfId="23"/>
    <cellStyle name="Normal_Resumen Técnico" xfId="24"/>
    <cellStyle name="Porcentaje 2"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SkyDrive/Documentos/SSeguridad/INSUMOS%20DPI%20SPS/PLANOS%20DPI-CRIMINOLOGIA%2023-4-16/PLANOS%20FINALES%20CRIMINOLOGIA/ES-ESTRUCTURA/DOCUMENTOS/PRESUPUESTO/PRESUPUESTO%20ESTRUCTURA%20CRIMINOLOG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fichas%20tecnnicas%20para%20Erickvaleriano.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Desktop/fichas%20tecnnicas%20para%20Erickvalerian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Desktop/Doctos%20Grcn/Proinca/SEDS/Supervicion%20Edificio%20de%20la%20Policia/Revision%20de%20Fichas%20de%20CU%20Actividades%20Nuev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jedecosa\proco%20edidicio%20administrativo.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jedecosa\proco%20santa%20barbara%20edificio%20de%20dormitorios%20y%20conjunt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sheetName val="FICHAS DE ACTIVIDADES"/>
      <sheetName val="INSUMOS"/>
      <sheetName val="COSTO INDIRECTO"/>
      <sheetName val="PRESTACIONES LABORALES"/>
      <sheetName val="CANTIDADES DE INSUMOS"/>
      <sheetName val="Hoja1"/>
      <sheetName val="Hoja3"/>
      <sheetName val="RESUMEN DE INSUMOS"/>
      <sheetName val="EJEMPLO FICH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59"/>
      <sheetName val="160"/>
      <sheetName val="161"/>
      <sheetName val="162"/>
      <sheetName val="163"/>
      <sheetName val="164"/>
      <sheetName val="165"/>
      <sheetName val="166"/>
      <sheetName val="167"/>
      <sheetName val="168"/>
      <sheetName val="169"/>
      <sheetName val="170"/>
      <sheetName val="171"/>
      <sheetName val="172"/>
      <sheetName val="173"/>
      <sheetName val="174"/>
      <sheetName val="175"/>
      <sheetName val="176"/>
      <sheetName val="177"/>
      <sheetName val="178"/>
      <sheetName val="179"/>
      <sheetName val="180"/>
      <sheetName val="181"/>
      <sheetName val="182"/>
      <sheetName val="183"/>
      <sheetName val="184"/>
      <sheetName val="185"/>
      <sheetName val="186"/>
      <sheetName val="187"/>
      <sheetName val="188"/>
      <sheetName val="189"/>
      <sheetName val="190"/>
      <sheetName val="191"/>
      <sheetName val="192"/>
      <sheetName val="193"/>
      <sheetName val="194"/>
      <sheetName val="195"/>
      <sheetName val="196"/>
      <sheetName val="197"/>
      <sheetName val="198"/>
      <sheetName val="199"/>
      <sheetName val="200"/>
      <sheetName val="201"/>
      <sheetName val="202"/>
      <sheetName val="203"/>
      <sheetName val="204"/>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259"/>
      <sheetName val="260"/>
      <sheetName val="261"/>
      <sheetName val="262"/>
      <sheetName val="263"/>
      <sheetName val="264"/>
      <sheetName val="265"/>
      <sheetName val="266"/>
      <sheetName val="267"/>
      <sheetName val="268"/>
      <sheetName val="269"/>
      <sheetName val="270"/>
      <sheetName val="271"/>
      <sheetName val="272"/>
      <sheetName val="273"/>
      <sheetName val="274"/>
      <sheetName val="275"/>
      <sheetName val="276"/>
      <sheetName val="277"/>
      <sheetName val="278"/>
      <sheetName val="279"/>
      <sheetName val="280"/>
      <sheetName val="281"/>
      <sheetName val="282"/>
      <sheetName val="283"/>
      <sheetName val="284"/>
      <sheetName val="285"/>
      <sheetName val="286"/>
      <sheetName val="287"/>
      <sheetName val="288"/>
      <sheetName val="289"/>
      <sheetName val="290"/>
      <sheetName val="291"/>
      <sheetName val="292"/>
      <sheetName val="293"/>
      <sheetName val="294"/>
      <sheetName val="295"/>
      <sheetName val="296"/>
      <sheetName val="297"/>
      <sheetName val="298"/>
      <sheetName val="299"/>
      <sheetName val="300"/>
      <sheetName val="PRESTACIONES"/>
      <sheetName val="concreto y morteros"/>
      <sheetName val="lis can admi"/>
      <sheetName val="resumen"/>
      <sheetName val="lis can Comayagua"/>
      <sheetName val="Lista de Cantidades Comayagua"/>
    </sheetNames>
    <sheetDataSet>
      <sheetData sheetId="0" refreshError="1">
        <row r="10">
          <cell r="B10">
            <v>1.2589902055094371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sheetName val="FICHAS DE ACTIVIDADES"/>
      <sheetName val="INSUMOS"/>
      <sheetName val="COSTO INDIRECTO"/>
      <sheetName val="PRESTACIONES LABORALES"/>
      <sheetName val="CANTIDADES DE INSUMOS"/>
      <sheetName val="RESUMEN DE INSUMOS"/>
      <sheetName val="EJEMPLO FICH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59"/>
      <sheetName val="160"/>
      <sheetName val="161"/>
      <sheetName val="162"/>
      <sheetName val="163"/>
      <sheetName val="164"/>
      <sheetName val="165"/>
      <sheetName val="166"/>
      <sheetName val="167"/>
      <sheetName val="168"/>
      <sheetName val="169"/>
      <sheetName val="170"/>
      <sheetName val="171"/>
      <sheetName val="172"/>
      <sheetName val="173"/>
      <sheetName val="174"/>
      <sheetName val="175"/>
      <sheetName val="176"/>
      <sheetName val="177"/>
      <sheetName val="178"/>
      <sheetName val="179"/>
      <sheetName val="180"/>
      <sheetName val="181"/>
      <sheetName val="182"/>
      <sheetName val="183"/>
      <sheetName val="184"/>
      <sheetName val="185"/>
      <sheetName val="186"/>
      <sheetName val="187"/>
      <sheetName val="188"/>
      <sheetName val="189"/>
      <sheetName val="190"/>
      <sheetName val="191"/>
      <sheetName val="192"/>
      <sheetName val="193"/>
      <sheetName val="194"/>
      <sheetName val="195"/>
      <sheetName val="196"/>
      <sheetName val="197"/>
      <sheetName val="198"/>
      <sheetName val="199"/>
      <sheetName val="200"/>
      <sheetName val="201"/>
      <sheetName val="202"/>
      <sheetName val="203"/>
      <sheetName val="204"/>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259"/>
      <sheetName val="260"/>
      <sheetName val="261"/>
      <sheetName val="262"/>
      <sheetName val="263"/>
      <sheetName val="264"/>
      <sheetName val="265"/>
      <sheetName val="266"/>
      <sheetName val="267"/>
      <sheetName val="268"/>
      <sheetName val="269"/>
      <sheetName val="270"/>
      <sheetName val="271"/>
      <sheetName val="272"/>
      <sheetName val="273"/>
      <sheetName val="274"/>
      <sheetName val="275"/>
      <sheetName val="276"/>
      <sheetName val="277"/>
      <sheetName val="278"/>
      <sheetName val="279"/>
      <sheetName val="280"/>
      <sheetName val="281"/>
      <sheetName val="282"/>
      <sheetName val="283"/>
      <sheetName val="284"/>
      <sheetName val="285"/>
      <sheetName val="286"/>
      <sheetName val="287"/>
      <sheetName val="288"/>
      <sheetName val="289"/>
      <sheetName val="290"/>
      <sheetName val="291"/>
      <sheetName val="292"/>
      <sheetName val="293"/>
      <sheetName val="294"/>
      <sheetName val="295"/>
      <sheetName val="296"/>
      <sheetName val="297"/>
      <sheetName val="298"/>
      <sheetName val="299"/>
      <sheetName val="300"/>
      <sheetName val="PRESTACIONES"/>
      <sheetName val="Hoja3"/>
      <sheetName val="Hoja2"/>
      <sheetName val="Hoja4"/>
      <sheetName val="Hoja5"/>
      <sheetName val="Hoja7"/>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Hoja32"/>
      <sheetName val="Hoja33"/>
      <sheetName val="Hoja34"/>
      <sheetName val="Hoja35"/>
      <sheetName val="Hoja36"/>
      <sheetName val="cotiz"/>
      <sheetName val="Hoja8"/>
      <sheetName val="concreto y morteros"/>
      <sheetName val="inflacion"/>
      <sheetName val="fabricacion manual de concreto"/>
      <sheetName val="con 280 m3"/>
      <sheetName val="con 280 m2 15 cms"/>
      <sheetName val="Areas de Acero"/>
      <sheetName val="280 con 10b"/>
      <sheetName val="cas"/>
      <sheetName val="Cotizacion"/>
      <sheetName val="Hoja1"/>
      <sheetName val="ai"/>
      <sheetName val="comser"/>
      <sheetName val="pt"/>
      <sheetName val="LIST CAN"/>
    </sheetNames>
    <sheetDataSet>
      <sheetData sheetId="0">
        <row r="3">
          <cell r="B3" t="str">
            <v>SECRETARIA EN EL DESPACHO DE SEGURIDAD</v>
          </cell>
        </row>
        <row r="10">
          <cell r="B10">
            <v>1.3595333178097055</v>
          </cell>
        </row>
      </sheetData>
      <sheetData sheetId="1"/>
      <sheetData sheetId="2">
        <row r="21">
          <cell r="C21" t="str">
            <v>ABRAZADERA 2 X 1/2 PVC</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refreshError="1"/>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refreshError="1"/>
      <sheetData sheetId="343" refreshError="1"/>
      <sheetData sheetId="344"/>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sheetData sheetId="354" refreshError="1"/>
      <sheetData sheetId="355" refreshError="1"/>
      <sheetData sheetId="356" refreshError="1"/>
      <sheetData sheetId="35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21"/>
  <sheetViews>
    <sheetView zoomScaleNormal="100" workbookViewId="0">
      <selection activeCell="I127" sqref="I127"/>
    </sheetView>
  </sheetViews>
  <sheetFormatPr baseColWidth="10" defaultRowHeight="12.75" x14ac:dyDescent="0.25"/>
  <cols>
    <col min="1" max="1" width="11.42578125" style="12"/>
    <col min="2" max="2" width="4.42578125" style="43" bestFit="1" customWidth="1"/>
    <col min="3" max="3" width="12.140625" style="43" bestFit="1" customWidth="1"/>
    <col min="4" max="4" width="30.42578125" style="12" customWidth="1"/>
    <col min="5" max="5" width="6.5703125" style="43" bestFit="1" customWidth="1"/>
    <col min="6" max="6" width="7.85546875" style="12" bestFit="1" customWidth="1"/>
    <col min="7" max="7" width="25.7109375" style="12" customWidth="1"/>
    <col min="8" max="16384" width="11.42578125" style="12"/>
  </cols>
  <sheetData>
    <row r="1" spans="2:6" ht="13.5" thickBot="1" x14ac:dyDescent="0.3"/>
    <row r="2" spans="2:6" ht="13.5" thickBot="1" x14ac:dyDescent="0.3">
      <c r="B2" s="34" t="s">
        <v>22</v>
      </c>
      <c r="C2" s="35"/>
      <c r="D2" s="35" t="s">
        <v>23</v>
      </c>
      <c r="E2" s="36" t="s">
        <v>24</v>
      </c>
      <c r="F2" s="47" t="s">
        <v>25</v>
      </c>
    </row>
    <row r="3" spans="2:6" x14ac:dyDescent="0.25">
      <c r="B3" s="17"/>
      <c r="C3" s="31" t="s">
        <v>26</v>
      </c>
      <c r="D3" s="32" t="s">
        <v>1</v>
      </c>
      <c r="E3" s="45"/>
      <c r="F3" s="38"/>
    </row>
    <row r="4" spans="2:6" x14ac:dyDescent="0.25">
      <c r="B4" s="13" t="s">
        <v>73</v>
      </c>
      <c r="C4" s="22"/>
      <c r="D4" s="5" t="s">
        <v>445</v>
      </c>
      <c r="E4" s="8" t="s">
        <v>0</v>
      </c>
      <c r="F4" s="48">
        <v>1</v>
      </c>
    </row>
    <row r="5" spans="2:6" x14ac:dyDescent="0.25">
      <c r="B5" s="29"/>
      <c r="C5" s="23"/>
      <c r="D5" s="24" t="s">
        <v>27</v>
      </c>
      <c r="E5" s="21"/>
      <c r="F5" s="39"/>
    </row>
    <row r="6" spans="2:6" x14ac:dyDescent="0.25">
      <c r="B6" s="29"/>
      <c r="C6" s="23" t="s">
        <v>28</v>
      </c>
      <c r="D6" s="24" t="s">
        <v>1</v>
      </c>
      <c r="E6" s="21"/>
      <c r="F6" s="39"/>
    </row>
    <row r="7" spans="2:6" x14ac:dyDescent="0.25">
      <c r="B7" s="13" t="s">
        <v>66</v>
      </c>
      <c r="C7" s="22"/>
      <c r="D7" s="5" t="s">
        <v>2</v>
      </c>
      <c r="E7" s="8" t="s">
        <v>3</v>
      </c>
      <c r="F7" s="49">
        <v>1</v>
      </c>
    </row>
    <row r="8" spans="2:6" ht="25.5" x14ac:dyDescent="0.25">
      <c r="B8" s="13" t="s">
        <v>67</v>
      </c>
      <c r="C8" s="22"/>
      <c r="D8" s="5" t="s">
        <v>179</v>
      </c>
      <c r="E8" s="8" t="s">
        <v>4</v>
      </c>
      <c r="F8" s="49">
        <v>1</v>
      </c>
    </row>
    <row r="9" spans="2:6" x14ac:dyDescent="0.25">
      <c r="B9" s="13" t="s">
        <v>68</v>
      </c>
      <c r="C9" s="22"/>
      <c r="D9" s="5" t="s">
        <v>5</v>
      </c>
      <c r="E9" s="8" t="s">
        <v>4</v>
      </c>
      <c r="F9" s="49">
        <v>1</v>
      </c>
    </row>
    <row r="10" spans="2:6" ht="25.5" x14ac:dyDescent="0.25">
      <c r="B10" s="13" t="s">
        <v>69</v>
      </c>
      <c r="C10" s="22"/>
      <c r="D10" s="5" t="s">
        <v>6</v>
      </c>
      <c r="E10" s="8" t="s">
        <v>0</v>
      </c>
      <c r="F10" s="49">
        <v>1</v>
      </c>
    </row>
    <row r="11" spans="2:6" ht="25.5" x14ac:dyDescent="0.25">
      <c r="B11" s="13" t="s">
        <v>70</v>
      </c>
      <c r="C11" s="22"/>
      <c r="D11" s="5" t="s">
        <v>7</v>
      </c>
      <c r="E11" s="8" t="s">
        <v>0</v>
      </c>
      <c r="F11" s="49">
        <v>1</v>
      </c>
    </row>
    <row r="12" spans="2:6" ht="25.5" x14ac:dyDescent="0.25">
      <c r="B12" s="13" t="s">
        <v>71</v>
      </c>
      <c r="C12" s="44"/>
      <c r="D12" s="6" t="s">
        <v>74</v>
      </c>
      <c r="E12" s="9" t="s">
        <v>94</v>
      </c>
      <c r="F12" s="50">
        <v>580.83000000000004</v>
      </c>
    </row>
    <row r="13" spans="2:6" x14ac:dyDescent="0.25">
      <c r="B13" s="29"/>
      <c r="C13" s="23"/>
      <c r="D13" s="24" t="s">
        <v>27</v>
      </c>
      <c r="E13" s="21"/>
      <c r="F13" s="39"/>
    </row>
    <row r="14" spans="2:6" x14ac:dyDescent="0.25">
      <c r="B14" s="29"/>
      <c r="C14" s="23" t="s">
        <v>29</v>
      </c>
      <c r="D14" s="24" t="s">
        <v>32</v>
      </c>
      <c r="E14" s="21"/>
      <c r="F14" s="39"/>
    </row>
    <row r="15" spans="2:6" ht="15.75" x14ac:dyDescent="0.25">
      <c r="B15" s="15" t="s">
        <v>54</v>
      </c>
      <c r="C15" s="22"/>
      <c r="D15" s="5" t="s">
        <v>11</v>
      </c>
      <c r="E15" s="8" t="s">
        <v>447</v>
      </c>
      <c r="F15" s="49">
        <f>(1.7*1.3*96.1315)+(1.7*1*40)+(1.6*0.65*64.87)+(0.3*0.7*30)</f>
        <v>354.21541500000001</v>
      </c>
    </row>
    <row r="16" spans="2:6" ht="25.5" x14ac:dyDescent="0.25">
      <c r="B16" s="15" t="s">
        <v>55</v>
      </c>
      <c r="C16" s="22"/>
      <c r="D16" s="5" t="s">
        <v>10</v>
      </c>
      <c r="E16" s="8" t="s">
        <v>447</v>
      </c>
      <c r="F16" s="49">
        <f>533.03*0.3*1.35</f>
        <v>215.87715</v>
      </c>
    </row>
    <row r="17" spans="2:6" ht="25.5" x14ac:dyDescent="0.25">
      <c r="B17" s="15" t="s">
        <v>56</v>
      </c>
      <c r="C17" s="22"/>
      <c r="D17" s="5" t="s">
        <v>75</v>
      </c>
      <c r="E17" s="8" t="s">
        <v>94</v>
      </c>
      <c r="F17" s="49">
        <f>(1.2*96.1315)+40+(0.65*64.87)</f>
        <v>197.52330000000001</v>
      </c>
    </row>
    <row r="18" spans="2:6" ht="25.5" x14ac:dyDescent="0.25">
      <c r="B18" s="15" t="s">
        <v>57</v>
      </c>
      <c r="C18" s="22"/>
      <c r="D18" s="5" t="s">
        <v>12</v>
      </c>
      <c r="E18" s="8" t="s">
        <v>31</v>
      </c>
      <c r="F18" s="49">
        <f>96.1315</f>
        <v>96.131500000000003</v>
      </c>
    </row>
    <row r="19" spans="2:6" ht="25.5" x14ac:dyDescent="0.25">
      <c r="B19" s="15" t="s">
        <v>58</v>
      </c>
      <c r="C19" s="22"/>
      <c r="D19" s="5" t="s">
        <v>87</v>
      </c>
      <c r="E19" s="8" t="s">
        <v>31</v>
      </c>
      <c r="F19" s="49">
        <v>40.299999999999997</v>
      </c>
    </row>
    <row r="20" spans="2:6" ht="25.5" x14ac:dyDescent="0.25">
      <c r="B20" s="15" t="s">
        <v>59</v>
      </c>
      <c r="C20" s="22"/>
      <c r="D20" s="5" t="s">
        <v>88</v>
      </c>
      <c r="E20" s="8" t="s">
        <v>31</v>
      </c>
      <c r="F20" s="49">
        <v>64.87</v>
      </c>
    </row>
    <row r="21" spans="2:6" ht="38.25" x14ac:dyDescent="0.25">
      <c r="B21" s="15" t="s">
        <v>60</v>
      </c>
      <c r="C21" s="22"/>
      <c r="D21" s="5" t="s">
        <v>14</v>
      </c>
      <c r="E21" s="8" t="s">
        <v>31</v>
      </c>
      <c r="F21" s="49">
        <f>(5+1.35)*4</f>
        <v>25.4</v>
      </c>
    </row>
    <row r="22" spans="2:6" ht="25.5" x14ac:dyDescent="0.25">
      <c r="B22" s="15" t="s">
        <v>61</v>
      </c>
      <c r="C22" s="22"/>
      <c r="D22" s="5" t="s">
        <v>15</v>
      </c>
      <c r="E22" s="8" t="s">
        <v>31</v>
      </c>
      <c r="F22" s="49">
        <f>((5+1.35)*4)+((1.35+3.1)*24)</f>
        <v>132.20000000000002</v>
      </c>
    </row>
    <row r="23" spans="2:6" ht="38.25" x14ac:dyDescent="0.25">
      <c r="B23" s="15" t="s">
        <v>62</v>
      </c>
      <c r="C23" s="22"/>
      <c r="D23" s="5" t="s">
        <v>16</v>
      </c>
      <c r="E23" s="8" t="s">
        <v>31</v>
      </c>
      <c r="F23" s="49">
        <f>30.18</f>
        <v>30.18</v>
      </c>
    </row>
    <row r="24" spans="2:6" ht="38.25" x14ac:dyDescent="0.25">
      <c r="B24" s="15" t="s">
        <v>63</v>
      </c>
      <c r="C24" s="22"/>
      <c r="D24" s="5" t="s">
        <v>17</v>
      </c>
      <c r="E24" s="8" t="s">
        <v>94</v>
      </c>
      <c r="F24" s="49">
        <v>231.15</v>
      </c>
    </row>
    <row r="25" spans="2:6" ht="25.5" x14ac:dyDescent="0.25">
      <c r="B25" s="15" t="s">
        <v>64</v>
      </c>
      <c r="C25" s="22"/>
      <c r="D25" s="5" t="s">
        <v>18</v>
      </c>
      <c r="E25" s="8" t="s">
        <v>31</v>
      </c>
      <c r="F25" s="49">
        <f>96.1315+40+64.87</f>
        <v>201.00150000000002</v>
      </c>
    </row>
    <row r="26" spans="2:6" ht="25.5" x14ac:dyDescent="0.25">
      <c r="B26" s="15" t="s">
        <v>65</v>
      </c>
      <c r="C26" s="22"/>
      <c r="D26" s="5" t="s">
        <v>19</v>
      </c>
      <c r="E26" s="8" t="s">
        <v>94</v>
      </c>
      <c r="F26" s="49">
        <f>(F24*2)+40</f>
        <v>502.3</v>
      </c>
    </row>
    <row r="27" spans="2:6" x14ac:dyDescent="0.25">
      <c r="B27" s="29"/>
      <c r="C27" s="23"/>
      <c r="D27" s="24" t="s">
        <v>27</v>
      </c>
      <c r="E27" s="21"/>
      <c r="F27" s="39"/>
    </row>
    <row r="28" spans="2:6" x14ac:dyDescent="0.25">
      <c r="B28" s="29"/>
      <c r="C28" s="23" t="s">
        <v>30</v>
      </c>
      <c r="D28" s="24" t="s">
        <v>33</v>
      </c>
      <c r="E28" s="21"/>
      <c r="F28" s="39"/>
    </row>
    <row r="29" spans="2:6" ht="25.5" x14ac:dyDescent="0.25">
      <c r="B29" s="15" t="s">
        <v>50</v>
      </c>
      <c r="C29" s="22"/>
      <c r="D29" s="6" t="s">
        <v>20</v>
      </c>
      <c r="E29" s="9" t="s">
        <v>94</v>
      </c>
      <c r="F29" s="50">
        <v>580.83000000000004</v>
      </c>
    </row>
    <row r="30" spans="2:6" ht="38.25" x14ac:dyDescent="0.25">
      <c r="B30" s="15" t="s">
        <v>98</v>
      </c>
      <c r="C30" s="22"/>
      <c r="D30" s="6" t="s">
        <v>90</v>
      </c>
      <c r="E30" s="9" t="s">
        <v>31</v>
      </c>
      <c r="F30" s="50">
        <f>(18*3.1)+(3*5)</f>
        <v>70.800000000000011</v>
      </c>
    </row>
    <row r="31" spans="2:6" ht="38.25" x14ac:dyDescent="0.25">
      <c r="B31" s="15" t="s">
        <v>51</v>
      </c>
      <c r="C31" s="22"/>
      <c r="D31" s="6" t="s">
        <v>89</v>
      </c>
      <c r="E31" s="9" t="s">
        <v>31</v>
      </c>
      <c r="F31" s="50">
        <f>(5*3.1)+(1*5)</f>
        <v>20.5</v>
      </c>
    </row>
    <row r="32" spans="2:6" ht="25.5" x14ac:dyDescent="0.25">
      <c r="B32" s="15" t="s">
        <v>52</v>
      </c>
      <c r="C32" s="22"/>
      <c r="D32" s="6" t="s">
        <v>91</v>
      </c>
      <c r="E32" s="9" t="s">
        <v>31</v>
      </c>
      <c r="F32" s="50">
        <f>43*3.1</f>
        <v>133.30000000000001</v>
      </c>
    </row>
    <row r="33" spans="2:6" ht="25.5" x14ac:dyDescent="0.25">
      <c r="B33" s="15" t="s">
        <v>53</v>
      </c>
      <c r="C33" s="22"/>
      <c r="D33" s="6" t="s">
        <v>93</v>
      </c>
      <c r="E33" s="8" t="s">
        <v>31</v>
      </c>
      <c r="F33" s="49">
        <f>F25*2</f>
        <v>402.00300000000004</v>
      </c>
    </row>
    <row r="34" spans="2:6" ht="38.25" x14ac:dyDescent="0.25">
      <c r="B34" s="15" t="s">
        <v>99</v>
      </c>
      <c r="C34" s="22"/>
      <c r="D34" s="6" t="s">
        <v>92</v>
      </c>
      <c r="E34" s="8" t="s">
        <v>31</v>
      </c>
      <c r="F34" s="49">
        <f>15.17*2</f>
        <v>30.34</v>
      </c>
    </row>
    <row r="35" spans="2:6" ht="38.25" x14ac:dyDescent="0.25">
      <c r="B35" s="15" t="s">
        <v>100</v>
      </c>
      <c r="C35" s="22"/>
      <c r="D35" s="6" t="s">
        <v>81</v>
      </c>
      <c r="E35" s="8" t="s">
        <v>31</v>
      </c>
      <c r="F35" s="49">
        <v>76.459999999999994</v>
      </c>
    </row>
    <row r="36" spans="2:6" x14ac:dyDescent="0.25">
      <c r="B36" s="29"/>
      <c r="C36" s="23"/>
      <c r="D36" s="24" t="s">
        <v>27</v>
      </c>
      <c r="E36" s="21"/>
      <c r="F36" s="39"/>
    </row>
    <row r="37" spans="2:6" x14ac:dyDescent="0.25">
      <c r="B37" s="29"/>
      <c r="C37" s="23" t="s">
        <v>34</v>
      </c>
      <c r="D37" s="24" t="s">
        <v>21</v>
      </c>
      <c r="E37" s="21"/>
      <c r="F37" s="39"/>
    </row>
    <row r="38" spans="2:6" x14ac:dyDescent="0.25">
      <c r="B38" s="15" t="s">
        <v>46</v>
      </c>
      <c r="C38" s="22"/>
      <c r="D38" s="5" t="s">
        <v>76</v>
      </c>
      <c r="E38" s="8" t="s">
        <v>94</v>
      </c>
      <c r="F38" s="49">
        <f>87.31+87.31+85.03+109.11+24.07+(6.1*3)+(2.7*3)+(3.3*3)</f>
        <v>429.13</v>
      </c>
    </row>
    <row r="39" spans="2:6" x14ac:dyDescent="0.25">
      <c r="B39" s="15" t="s">
        <v>47</v>
      </c>
      <c r="C39" s="22"/>
      <c r="D39" s="6" t="s">
        <v>77</v>
      </c>
      <c r="E39" s="8" t="s">
        <v>94</v>
      </c>
      <c r="F39" s="49">
        <f>3.15*(1.7+6.7+2.7+2.7+2.7+1.8+0.6+2.4+2.9+0.5+2.9+2.4+1.85+1.5+1.2+6.8+3.8+1.2+2+0.6)</f>
        <v>154.1925</v>
      </c>
    </row>
    <row r="40" spans="2:6" ht="63.75" x14ac:dyDescent="0.25">
      <c r="B40" s="15" t="s">
        <v>48</v>
      </c>
      <c r="C40" s="22"/>
      <c r="D40" s="5" t="s">
        <v>79</v>
      </c>
      <c r="E40" s="8" t="s">
        <v>78</v>
      </c>
      <c r="F40" s="49">
        <v>9</v>
      </c>
    </row>
    <row r="41" spans="2:6" ht="38.25" x14ac:dyDescent="0.25">
      <c r="B41" s="15" t="s">
        <v>49</v>
      </c>
      <c r="C41" s="22"/>
      <c r="D41" s="5" t="s">
        <v>80</v>
      </c>
      <c r="E41" s="8" t="s">
        <v>78</v>
      </c>
      <c r="F41" s="49">
        <v>1</v>
      </c>
    </row>
    <row r="42" spans="2:6" ht="38.25" x14ac:dyDescent="0.25">
      <c r="B42" s="15" t="s">
        <v>101</v>
      </c>
      <c r="C42" s="22"/>
      <c r="D42" s="5" t="s">
        <v>373</v>
      </c>
      <c r="E42" s="8" t="s">
        <v>94</v>
      </c>
      <c r="F42" s="49">
        <f>3*(0.96+0.96+3+3+3.96+2.77+2.59+0.97+1.54+3+7+5+2.08+2.05+0.64+4.72)</f>
        <v>132.71999999999997</v>
      </c>
    </row>
    <row r="43" spans="2:6" x14ac:dyDescent="0.25">
      <c r="B43" s="29"/>
      <c r="C43" s="23"/>
      <c r="D43" s="24" t="s">
        <v>27</v>
      </c>
      <c r="E43" s="21"/>
      <c r="F43" s="39"/>
    </row>
    <row r="44" spans="2:6" x14ac:dyDescent="0.25">
      <c r="B44" s="29"/>
      <c r="C44" s="23" t="s">
        <v>39</v>
      </c>
      <c r="D44" s="24" t="s">
        <v>35</v>
      </c>
      <c r="E44" s="21"/>
      <c r="F44" s="39"/>
    </row>
    <row r="45" spans="2:6" ht="76.5" x14ac:dyDescent="0.25">
      <c r="B45" s="29" t="s">
        <v>40</v>
      </c>
      <c r="C45" s="22"/>
      <c r="D45" s="5" t="s">
        <v>95</v>
      </c>
      <c r="E45" s="8" t="s">
        <v>94</v>
      </c>
      <c r="F45" s="49">
        <v>48.84</v>
      </c>
    </row>
    <row r="46" spans="2:6" ht="51" x14ac:dyDescent="0.25">
      <c r="B46" s="29" t="s">
        <v>41</v>
      </c>
      <c r="C46" s="22"/>
      <c r="D46" s="5" t="s">
        <v>83</v>
      </c>
      <c r="E46" s="8" t="s">
        <v>94</v>
      </c>
      <c r="F46" s="49">
        <v>537.24</v>
      </c>
    </row>
    <row r="47" spans="2:6" ht="28.5" customHeight="1" x14ac:dyDescent="0.25">
      <c r="B47" s="29" t="s">
        <v>42</v>
      </c>
      <c r="C47" s="22"/>
      <c r="D47" s="5" t="s">
        <v>36</v>
      </c>
      <c r="E47" s="8" t="s">
        <v>31</v>
      </c>
      <c r="F47" s="49">
        <f>7.7*2*2</f>
        <v>30.8</v>
      </c>
    </row>
    <row r="48" spans="2:6" ht="51" x14ac:dyDescent="0.25">
      <c r="B48" s="29" t="s">
        <v>43</v>
      </c>
      <c r="C48" s="22"/>
      <c r="D48" s="5" t="s">
        <v>37</v>
      </c>
      <c r="E48" s="8" t="s">
        <v>38</v>
      </c>
      <c r="F48" s="49">
        <v>4</v>
      </c>
    </row>
    <row r="49" spans="2:6" ht="25.5" x14ac:dyDescent="0.25">
      <c r="B49" s="29" t="s">
        <v>44</v>
      </c>
      <c r="C49" s="22"/>
      <c r="D49" s="5" t="s">
        <v>85</v>
      </c>
      <c r="E49" s="8" t="s">
        <v>31</v>
      </c>
      <c r="F49" s="49">
        <v>35</v>
      </c>
    </row>
    <row r="50" spans="2:6" ht="25.5" x14ac:dyDescent="0.25">
      <c r="B50" s="29" t="s">
        <v>45</v>
      </c>
      <c r="C50" s="22"/>
      <c r="D50" s="5" t="s">
        <v>84</v>
      </c>
      <c r="E50" s="8" t="s">
        <v>94</v>
      </c>
      <c r="F50" s="49">
        <f>(7.69*33*2)</f>
        <v>507.54</v>
      </c>
    </row>
    <row r="51" spans="2:6" x14ac:dyDescent="0.25">
      <c r="B51" s="29"/>
      <c r="C51" s="23"/>
      <c r="D51" s="24" t="s">
        <v>27</v>
      </c>
      <c r="E51" s="21"/>
      <c r="F51" s="39"/>
    </row>
    <row r="52" spans="2:6" x14ac:dyDescent="0.25">
      <c r="B52" s="30"/>
      <c r="C52" s="20"/>
      <c r="D52" s="20" t="s">
        <v>27</v>
      </c>
      <c r="E52" s="21"/>
      <c r="F52" s="39"/>
    </row>
    <row r="53" spans="2:6" x14ac:dyDescent="0.25">
      <c r="B53" s="29"/>
      <c r="C53" s="23" t="s">
        <v>39</v>
      </c>
      <c r="D53" s="24" t="s">
        <v>342</v>
      </c>
      <c r="E53" s="21"/>
      <c r="F53" s="39"/>
    </row>
    <row r="54" spans="2:6" ht="25.5" x14ac:dyDescent="0.25">
      <c r="B54" s="29" t="s">
        <v>40</v>
      </c>
      <c r="C54" s="22"/>
      <c r="D54" s="5" t="s">
        <v>343</v>
      </c>
      <c r="E54" s="8" t="s">
        <v>448</v>
      </c>
      <c r="F54" s="41">
        <v>110</v>
      </c>
    </row>
    <row r="55" spans="2:6" ht="38.25" x14ac:dyDescent="0.25">
      <c r="B55" s="29" t="s">
        <v>41</v>
      </c>
      <c r="C55" s="22"/>
      <c r="D55" s="5" t="s">
        <v>344</v>
      </c>
      <c r="E55" s="8" t="s">
        <v>13</v>
      </c>
      <c r="F55" s="41">
        <v>80</v>
      </c>
    </row>
    <row r="56" spans="2:6" x14ac:dyDescent="0.25">
      <c r="B56" s="29" t="s">
        <v>42</v>
      </c>
      <c r="C56" s="22"/>
      <c r="D56" s="5" t="s">
        <v>370</v>
      </c>
      <c r="E56" s="8" t="s">
        <v>448</v>
      </c>
      <c r="F56" s="41">
        <f>F38+F39</f>
        <v>583.32249999999999</v>
      </c>
    </row>
    <row r="57" spans="2:6" x14ac:dyDescent="0.25">
      <c r="B57" s="29" t="s">
        <v>43</v>
      </c>
      <c r="C57" s="22"/>
      <c r="D57" s="5" t="s">
        <v>371</v>
      </c>
      <c r="E57" s="8" t="s">
        <v>448</v>
      </c>
      <c r="F57" s="41">
        <f>F56-F54</f>
        <v>473.32249999999999</v>
      </c>
    </row>
    <row r="58" spans="2:6" x14ac:dyDescent="0.25">
      <c r="B58" s="29" t="s">
        <v>44</v>
      </c>
      <c r="C58" s="22"/>
      <c r="D58" s="5" t="s">
        <v>372</v>
      </c>
      <c r="E58" s="8" t="s">
        <v>13</v>
      </c>
      <c r="F58" s="41">
        <f>120.3+158.12+14*3.1*3+4*3.1*2+2*3.1*4+4.06*3*4+8*4.06*4</f>
        <v>636.86</v>
      </c>
    </row>
    <row r="59" spans="2:6" ht="76.5" x14ac:dyDescent="0.25">
      <c r="B59" s="29" t="s">
        <v>45</v>
      </c>
      <c r="C59" s="22"/>
      <c r="D59" s="5" t="s">
        <v>345</v>
      </c>
      <c r="E59" s="8" t="s">
        <v>448</v>
      </c>
      <c r="F59" s="41">
        <v>1400</v>
      </c>
    </row>
    <row r="60" spans="2:6" ht="25.5" x14ac:dyDescent="0.25">
      <c r="B60" s="29" t="s">
        <v>96</v>
      </c>
      <c r="C60" s="22"/>
      <c r="D60" s="5" t="s">
        <v>375</v>
      </c>
      <c r="E60" s="8" t="s">
        <v>448</v>
      </c>
      <c r="F60" s="41">
        <v>522</v>
      </c>
    </row>
    <row r="61" spans="2:6" x14ac:dyDescent="0.25">
      <c r="B61" s="29" t="s">
        <v>97</v>
      </c>
      <c r="C61" s="22"/>
      <c r="D61" s="5" t="s">
        <v>376</v>
      </c>
      <c r="E61" s="8" t="s">
        <v>13</v>
      </c>
      <c r="F61" s="41">
        <v>293.35000000000002</v>
      </c>
    </row>
    <row r="62" spans="2:6" ht="51" x14ac:dyDescent="0.25">
      <c r="B62" s="29" t="s">
        <v>82</v>
      </c>
      <c r="C62" s="22"/>
      <c r="D62" s="5" t="s">
        <v>346</v>
      </c>
      <c r="E62" s="8" t="s">
        <v>448</v>
      </c>
      <c r="F62" s="41">
        <v>522</v>
      </c>
    </row>
    <row r="63" spans="2:6" x14ac:dyDescent="0.25">
      <c r="B63" s="29" t="s">
        <v>86</v>
      </c>
      <c r="C63" s="22"/>
      <c r="D63" s="5" t="s">
        <v>347</v>
      </c>
      <c r="E63" s="8" t="s">
        <v>448</v>
      </c>
      <c r="F63" s="41">
        <v>42</v>
      </c>
    </row>
    <row r="64" spans="2:6" ht="25.5" x14ac:dyDescent="0.25">
      <c r="B64" s="29" t="s">
        <v>405</v>
      </c>
      <c r="C64" s="22"/>
      <c r="D64" s="5" t="s">
        <v>348</v>
      </c>
      <c r="E64" s="8" t="s">
        <v>448</v>
      </c>
      <c r="F64" s="41">
        <v>15</v>
      </c>
    </row>
    <row r="65" spans="2:6" x14ac:dyDescent="0.25">
      <c r="B65" s="29"/>
      <c r="C65" s="23" t="s">
        <v>349</v>
      </c>
      <c r="D65" s="24"/>
      <c r="E65" s="21"/>
      <c r="F65" s="39"/>
    </row>
    <row r="66" spans="2:6" x14ac:dyDescent="0.25">
      <c r="B66" s="29"/>
      <c r="C66" s="23" t="s">
        <v>119</v>
      </c>
      <c r="D66" s="24" t="s">
        <v>350</v>
      </c>
      <c r="E66" s="21"/>
      <c r="F66" s="39"/>
    </row>
    <row r="67" spans="2:6" ht="25.5" x14ac:dyDescent="0.25">
      <c r="B67" s="29"/>
      <c r="C67" s="23"/>
      <c r="D67" s="24" t="s">
        <v>351</v>
      </c>
      <c r="E67" s="21"/>
      <c r="F67" s="39"/>
    </row>
    <row r="68" spans="2:6" x14ac:dyDescent="0.25">
      <c r="B68" s="29" t="s">
        <v>175</v>
      </c>
      <c r="C68" s="22"/>
      <c r="D68" s="5" t="s">
        <v>352</v>
      </c>
      <c r="E68" s="8" t="str">
        <f>E69</f>
        <v>m²</v>
      </c>
      <c r="F68" s="41">
        <v>23</v>
      </c>
    </row>
    <row r="69" spans="2:6" x14ac:dyDescent="0.25">
      <c r="B69" s="29" t="s">
        <v>176</v>
      </c>
      <c r="C69" s="22"/>
      <c r="D69" s="5" t="s">
        <v>353</v>
      </c>
      <c r="E69" s="8" t="s">
        <v>448</v>
      </c>
      <c r="F69" s="41">
        <v>9</v>
      </c>
    </row>
    <row r="70" spans="2:6" ht="89.25" x14ac:dyDescent="0.25">
      <c r="B70" s="29" t="s">
        <v>177</v>
      </c>
      <c r="C70" s="22"/>
      <c r="D70" s="5" t="s">
        <v>388</v>
      </c>
      <c r="E70" s="8" t="s">
        <v>354</v>
      </c>
      <c r="F70" s="41">
        <v>1</v>
      </c>
    </row>
    <row r="71" spans="2:6" ht="102" x14ac:dyDescent="0.25">
      <c r="B71" s="29" t="s">
        <v>178</v>
      </c>
      <c r="C71" s="22"/>
      <c r="D71" s="5" t="s">
        <v>389</v>
      </c>
      <c r="E71" s="8" t="s">
        <v>354</v>
      </c>
      <c r="F71" s="41">
        <v>1</v>
      </c>
    </row>
    <row r="72" spans="2:6" ht="76.5" x14ac:dyDescent="0.25">
      <c r="B72" s="29" t="s">
        <v>406</v>
      </c>
      <c r="C72" s="22"/>
      <c r="D72" s="5" t="s">
        <v>355</v>
      </c>
      <c r="E72" s="8" t="s">
        <v>448</v>
      </c>
      <c r="F72" s="41">
        <v>440.1</v>
      </c>
    </row>
    <row r="73" spans="2:6" x14ac:dyDescent="0.25">
      <c r="B73" s="29"/>
      <c r="C73" s="23" t="s">
        <v>349</v>
      </c>
      <c r="D73" s="24"/>
      <c r="E73" s="21"/>
      <c r="F73" s="39"/>
    </row>
    <row r="74" spans="2:6" x14ac:dyDescent="0.25">
      <c r="B74" s="29"/>
      <c r="C74" s="23" t="s">
        <v>120</v>
      </c>
      <c r="D74" s="24" t="s">
        <v>387</v>
      </c>
      <c r="E74" s="21"/>
      <c r="F74" s="39"/>
    </row>
    <row r="75" spans="2:6" ht="63.75" x14ac:dyDescent="0.25">
      <c r="B75" s="29" t="s">
        <v>407</v>
      </c>
      <c r="C75" s="22"/>
      <c r="D75" s="5" t="s">
        <v>356</v>
      </c>
      <c r="E75" s="8" t="s">
        <v>24</v>
      </c>
      <c r="F75" s="41">
        <v>1</v>
      </c>
    </row>
    <row r="76" spans="2:6" ht="63.75" x14ac:dyDescent="0.25">
      <c r="B76" s="29" t="s">
        <v>408</v>
      </c>
      <c r="C76" s="22"/>
      <c r="D76" s="5" t="s">
        <v>384</v>
      </c>
      <c r="E76" s="8" t="s">
        <v>24</v>
      </c>
      <c r="F76" s="41">
        <v>2</v>
      </c>
    </row>
    <row r="77" spans="2:6" ht="25.5" x14ac:dyDescent="0.25">
      <c r="B77" s="29" t="s">
        <v>409</v>
      </c>
      <c r="C77" s="22"/>
      <c r="D77" s="5" t="s">
        <v>357</v>
      </c>
      <c r="E77" s="8" t="s">
        <v>24</v>
      </c>
      <c r="F77" s="41">
        <v>18</v>
      </c>
    </row>
    <row r="78" spans="2:6" ht="25.5" x14ac:dyDescent="0.25">
      <c r="B78" s="29" t="s">
        <v>410</v>
      </c>
      <c r="C78" s="22"/>
      <c r="D78" s="5" t="s">
        <v>358</v>
      </c>
      <c r="E78" s="8" t="s">
        <v>24</v>
      </c>
      <c r="F78" s="41">
        <v>1</v>
      </c>
    </row>
    <row r="79" spans="2:6" x14ac:dyDescent="0.25">
      <c r="B79" s="29" t="s">
        <v>411</v>
      </c>
      <c r="C79" s="22"/>
      <c r="D79" s="5" t="s">
        <v>359</v>
      </c>
      <c r="E79" s="8" t="s">
        <v>24</v>
      </c>
      <c r="F79" s="41">
        <v>1</v>
      </c>
    </row>
    <row r="80" spans="2:6" x14ac:dyDescent="0.25">
      <c r="B80" s="29"/>
      <c r="C80" s="23" t="s">
        <v>349</v>
      </c>
      <c r="D80" s="24"/>
      <c r="E80" s="21"/>
      <c r="F80" s="39"/>
    </row>
    <row r="81" spans="2:7" x14ac:dyDescent="0.25">
      <c r="B81" s="29"/>
      <c r="C81" s="23" t="s">
        <v>412</v>
      </c>
      <c r="D81" s="24" t="s">
        <v>360</v>
      </c>
      <c r="E81" s="21"/>
      <c r="F81" s="39"/>
    </row>
    <row r="82" spans="2:7" x14ac:dyDescent="0.25">
      <c r="B82" s="29"/>
      <c r="C82" s="23" t="s">
        <v>413</v>
      </c>
      <c r="D82" s="24" t="s">
        <v>379</v>
      </c>
      <c r="E82" s="21"/>
      <c r="F82" s="39"/>
    </row>
    <row r="83" spans="2:7" ht="76.5" x14ac:dyDescent="0.25">
      <c r="B83" s="29"/>
      <c r="C83" s="22"/>
      <c r="D83" s="5" t="s">
        <v>361</v>
      </c>
      <c r="E83" s="8" t="s">
        <v>24</v>
      </c>
      <c r="F83" s="41">
        <v>6</v>
      </c>
    </row>
    <row r="84" spans="2:7" ht="76.5" x14ac:dyDescent="0.25">
      <c r="B84" s="29" t="s">
        <v>414</v>
      </c>
      <c r="C84" s="22"/>
      <c r="D84" s="5" t="s">
        <v>362</v>
      </c>
      <c r="E84" s="8" t="s">
        <v>24</v>
      </c>
      <c r="F84" s="41">
        <v>5</v>
      </c>
    </row>
    <row r="85" spans="2:7" ht="63.75" x14ac:dyDescent="0.25">
      <c r="B85" s="29" t="s">
        <v>415</v>
      </c>
      <c r="C85" s="22"/>
      <c r="D85" s="5" t="s">
        <v>363</v>
      </c>
      <c r="E85" s="8" t="s">
        <v>24</v>
      </c>
      <c r="F85" s="41">
        <v>7</v>
      </c>
    </row>
    <row r="86" spans="2:7" ht="51" x14ac:dyDescent="0.25">
      <c r="B86" s="29" t="s">
        <v>416</v>
      </c>
      <c r="C86" s="22"/>
      <c r="D86" s="5" t="s">
        <v>364</v>
      </c>
      <c r="E86" s="8" t="s">
        <v>24</v>
      </c>
      <c r="F86" s="41">
        <v>5</v>
      </c>
    </row>
    <row r="87" spans="2:7" ht="76.5" x14ac:dyDescent="0.25">
      <c r="B87" s="29" t="s">
        <v>417</v>
      </c>
      <c r="C87" s="22"/>
      <c r="D87" s="5" t="s">
        <v>365</v>
      </c>
      <c r="E87" s="8" t="s">
        <v>24</v>
      </c>
      <c r="F87" s="41">
        <v>8</v>
      </c>
    </row>
    <row r="88" spans="2:7" ht="89.25" x14ac:dyDescent="0.25">
      <c r="B88" s="29" t="s">
        <v>418</v>
      </c>
      <c r="C88" s="22"/>
      <c r="D88" s="5" t="s">
        <v>366</v>
      </c>
      <c r="E88" s="8" t="s">
        <v>24</v>
      </c>
      <c r="F88" s="41">
        <v>20</v>
      </c>
    </row>
    <row r="89" spans="2:7" x14ac:dyDescent="0.25">
      <c r="B89" s="29"/>
      <c r="C89" s="23" t="s">
        <v>419</v>
      </c>
      <c r="D89" s="24" t="s">
        <v>225</v>
      </c>
      <c r="E89" s="21"/>
      <c r="F89" s="39"/>
    </row>
    <row r="90" spans="2:7" ht="51" x14ac:dyDescent="0.25">
      <c r="B90" s="29" t="s">
        <v>420</v>
      </c>
      <c r="C90" s="22"/>
      <c r="D90" s="5" t="s">
        <v>171</v>
      </c>
      <c r="E90" s="8" t="s">
        <v>367</v>
      </c>
      <c r="F90" s="41">
        <v>1</v>
      </c>
    </row>
    <row r="91" spans="2:7" x14ac:dyDescent="0.25">
      <c r="B91" s="29"/>
      <c r="C91" s="23" t="s">
        <v>421</v>
      </c>
      <c r="D91" s="24" t="s">
        <v>368</v>
      </c>
      <c r="E91" s="21"/>
      <c r="F91" s="39"/>
    </row>
    <row r="92" spans="2:7" ht="51" x14ac:dyDescent="0.25">
      <c r="B92" s="29" t="s">
        <v>422</v>
      </c>
      <c r="C92" s="22"/>
      <c r="D92" s="5" t="s">
        <v>171</v>
      </c>
      <c r="E92" s="8" t="s">
        <v>367</v>
      </c>
      <c r="F92" s="41">
        <v>1</v>
      </c>
    </row>
    <row r="93" spans="2:7" x14ac:dyDescent="0.25">
      <c r="B93" s="29"/>
      <c r="C93" s="23" t="s">
        <v>349</v>
      </c>
      <c r="D93" s="24"/>
      <c r="E93" s="21"/>
      <c r="F93" s="39"/>
    </row>
    <row r="94" spans="2:7" x14ac:dyDescent="0.25">
      <c r="B94" s="30"/>
      <c r="C94" s="26" t="s">
        <v>369</v>
      </c>
      <c r="D94" s="26"/>
      <c r="E94" s="21"/>
      <c r="F94" s="39"/>
    </row>
    <row r="95" spans="2:7" x14ac:dyDescent="0.25">
      <c r="B95" s="29"/>
      <c r="C95" s="23" t="s">
        <v>424</v>
      </c>
      <c r="D95" s="24" t="s">
        <v>323</v>
      </c>
      <c r="E95" s="21"/>
      <c r="F95" s="39"/>
      <c r="G95" s="18"/>
    </row>
    <row r="96" spans="2:7" ht="38.25" x14ac:dyDescent="0.25">
      <c r="B96" s="29" t="s">
        <v>425</v>
      </c>
      <c r="C96" s="22"/>
      <c r="D96" s="27" t="s">
        <v>324</v>
      </c>
      <c r="E96" s="22" t="s">
        <v>224</v>
      </c>
      <c r="F96" s="41">
        <v>1</v>
      </c>
    </row>
    <row r="97" spans="2:6" ht="38.25" x14ac:dyDescent="0.25">
      <c r="B97" s="29" t="s">
        <v>428</v>
      </c>
      <c r="C97" s="22"/>
      <c r="D97" s="28" t="s">
        <v>325</v>
      </c>
      <c r="E97" s="22" t="s">
        <v>224</v>
      </c>
      <c r="F97" s="41">
        <v>9</v>
      </c>
    </row>
    <row r="98" spans="2:6" ht="51" x14ac:dyDescent="0.25">
      <c r="B98" s="29" t="s">
        <v>429</v>
      </c>
      <c r="C98" s="22"/>
      <c r="D98" s="28" t="s">
        <v>326</v>
      </c>
      <c r="E98" s="22" t="s">
        <v>224</v>
      </c>
      <c r="F98" s="41">
        <v>2</v>
      </c>
    </row>
    <row r="99" spans="2:6" ht="38.25" x14ac:dyDescent="0.25">
      <c r="B99" s="29" t="s">
        <v>427</v>
      </c>
      <c r="C99" s="22"/>
      <c r="D99" s="28" t="s">
        <v>327</v>
      </c>
      <c r="E99" s="22" t="s">
        <v>224</v>
      </c>
      <c r="F99" s="41">
        <v>5</v>
      </c>
    </row>
    <row r="100" spans="2:6" ht="51" x14ac:dyDescent="0.25">
      <c r="B100" s="29" t="s">
        <v>430</v>
      </c>
      <c r="C100" s="22"/>
      <c r="D100" s="28" t="s">
        <v>328</v>
      </c>
      <c r="E100" s="22" t="s">
        <v>224</v>
      </c>
      <c r="F100" s="41">
        <v>8</v>
      </c>
    </row>
    <row r="101" spans="2:6" ht="38.25" x14ac:dyDescent="0.25">
      <c r="B101" s="29" t="s">
        <v>431</v>
      </c>
      <c r="C101" s="22"/>
      <c r="D101" s="28" t="s">
        <v>329</v>
      </c>
      <c r="E101" s="22" t="s">
        <v>224</v>
      </c>
      <c r="F101" s="41">
        <v>2</v>
      </c>
    </row>
    <row r="102" spans="2:6" ht="38.25" x14ac:dyDescent="0.25">
      <c r="B102" s="29" t="s">
        <v>426</v>
      </c>
      <c r="C102" s="22"/>
      <c r="D102" s="28" t="s">
        <v>330</v>
      </c>
      <c r="E102" s="22" t="s">
        <v>224</v>
      </c>
      <c r="F102" s="41">
        <v>2</v>
      </c>
    </row>
    <row r="103" spans="2:6" ht="25.5" x14ac:dyDescent="0.25">
      <c r="B103" s="29" t="s">
        <v>432</v>
      </c>
      <c r="C103" s="22"/>
      <c r="D103" s="28" t="s">
        <v>331</v>
      </c>
      <c r="E103" s="22" t="s">
        <v>224</v>
      </c>
      <c r="F103" s="41">
        <v>2</v>
      </c>
    </row>
    <row r="104" spans="2:6" x14ac:dyDescent="0.25">
      <c r="B104" s="29"/>
      <c r="C104" s="23"/>
      <c r="D104" s="24" t="s">
        <v>27</v>
      </c>
      <c r="E104" s="21"/>
      <c r="F104" s="39"/>
    </row>
    <row r="105" spans="2:6" x14ac:dyDescent="0.25">
      <c r="B105" s="29"/>
      <c r="C105" s="23" t="s">
        <v>119</v>
      </c>
      <c r="D105" s="24" t="s">
        <v>332</v>
      </c>
      <c r="E105" s="21"/>
      <c r="F105" s="39"/>
    </row>
    <row r="106" spans="2:6" ht="38.25" x14ac:dyDescent="0.25">
      <c r="B106" s="29" t="s">
        <v>175</v>
      </c>
      <c r="C106" s="22"/>
      <c r="D106" s="27" t="s">
        <v>333</v>
      </c>
      <c r="E106" s="22" t="s">
        <v>224</v>
      </c>
      <c r="F106" s="41">
        <v>2</v>
      </c>
    </row>
    <row r="107" spans="2:6" ht="38.25" x14ac:dyDescent="0.25">
      <c r="B107" s="29" t="s">
        <v>176</v>
      </c>
      <c r="C107" s="22"/>
      <c r="D107" s="27" t="s">
        <v>334</v>
      </c>
      <c r="E107" s="22" t="s">
        <v>224</v>
      </c>
      <c r="F107" s="41">
        <v>1</v>
      </c>
    </row>
    <row r="108" spans="2:6" ht="38.25" x14ac:dyDescent="0.25">
      <c r="B108" s="29" t="s">
        <v>177</v>
      </c>
      <c r="C108" s="22"/>
      <c r="D108" s="27" t="s">
        <v>335</v>
      </c>
      <c r="E108" s="22" t="s">
        <v>224</v>
      </c>
      <c r="F108" s="41">
        <v>7</v>
      </c>
    </row>
    <row r="109" spans="2:6" ht="25.5" x14ac:dyDescent="0.25">
      <c r="B109" s="29" t="s">
        <v>178</v>
      </c>
      <c r="C109" s="22"/>
      <c r="D109" s="27" t="s">
        <v>336</v>
      </c>
      <c r="E109" s="22" t="s">
        <v>224</v>
      </c>
      <c r="F109" s="41">
        <v>2</v>
      </c>
    </row>
    <row r="110" spans="2:6" ht="38.25" x14ac:dyDescent="0.25">
      <c r="B110" s="29" t="s">
        <v>406</v>
      </c>
      <c r="C110" s="22"/>
      <c r="D110" s="27" t="s">
        <v>337</v>
      </c>
      <c r="E110" s="22" t="s">
        <v>224</v>
      </c>
      <c r="F110" s="41">
        <v>4</v>
      </c>
    </row>
    <row r="111" spans="2:6" ht="25.5" x14ac:dyDescent="0.25">
      <c r="B111" s="29" t="s">
        <v>433</v>
      </c>
      <c r="C111" s="22"/>
      <c r="D111" s="27" t="s">
        <v>338</v>
      </c>
      <c r="E111" s="22" t="s">
        <v>224</v>
      </c>
      <c r="F111" s="41">
        <v>3</v>
      </c>
    </row>
    <row r="112" spans="2:6" ht="25.5" x14ac:dyDescent="0.25">
      <c r="B112" s="29" t="s">
        <v>434</v>
      </c>
      <c r="C112" s="22"/>
      <c r="D112" s="27" t="s">
        <v>339</v>
      </c>
      <c r="E112" s="22" t="s">
        <v>224</v>
      </c>
      <c r="F112" s="41">
        <v>3</v>
      </c>
    </row>
    <row r="113" spans="2:7" ht="25.5" x14ac:dyDescent="0.25">
      <c r="B113" s="29" t="s">
        <v>435</v>
      </c>
      <c r="C113" s="22"/>
      <c r="D113" s="27" t="s">
        <v>340</v>
      </c>
      <c r="E113" s="22" t="s">
        <v>224</v>
      </c>
      <c r="F113" s="41">
        <v>2</v>
      </c>
    </row>
    <row r="114" spans="2:7" ht="25.5" x14ac:dyDescent="0.25">
      <c r="B114" s="29" t="s">
        <v>436</v>
      </c>
      <c r="C114" s="22"/>
      <c r="D114" s="27" t="s">
        <v>341</v>
      </c>
      <c r="E114" s="22" t="s">
        <v>224</v>
      </c>
      <c r="F114" s="41">
        <v>2</v>
      </c>
    </row>
    <row r="115" spans="2:7" x14ac:dyDescent="0.25">
      <c r="B115" s="29"/>
      <c r="C115" s="23"/>
      <c r="D115" s="24" t="s">
        <v>27</v>
      </c>
      <c r="E115" s="21"/>
      <c r="F115" s="39"/>
    </row>
    <row r="116" spans="2:7" x14ac:dyDescent="0.25">
      <c r="B116" s="30"/>
      <c r="C116" s="20"/>
      <c r="D116" s="20" t="s">
        <v>27</v>
      </c>
      <c r="E116" s="21"/>
      <c r="F116" s="39"/>
      <c r="G116" s="18"/>
    </row>
    <row r="117" spans="2:7" x14ac:dyDescent="0.25">
      <c r="B117" s="29"/>
      <c r="C117" s="23" t="s">
        <v>120</v>
      </c>
      <c r="D117" s="24" t="s">
        <v>180</v>
      </c>
      <c r="E117" s="21"/>
      <c r="F117" s="39"/>
      <c r="G117" s="18"/>
    </row>
    <row r="118" spans="2:7" x14ac:dyDescent="0.25">
      <c r="B118" s="29"/>
      <c r="C118" s="23"/>
      <c r="D118" s="24" t="s">
        <v>181</v>
      </c>
      <c r="E118" s="21"/>
      <c r="F118" s="39"/>
      <c r="G118" s="18"/>
    </row>
    <row r="119" spans="2:7" ht="25.5" x14ac:dyDescent="0.25">
      <c r="B119" s="29" t="s">
        <v>407</v>
      </c>
      <c r="C119" s="22"/>
      <c r="D119" s="5" t="s">
        <v>182</v>
      </c>
      <c r="E119" s="8" t="s">
        <v>38</v>
      </c>
      <c r="F119" s="41">
        <v>7</v>
      </c>
      <c r="G119" s="18"/>
    </row>
    <row r="120" spans="2:7" ht="26.25" thickBot="1" x14ac:dyDescent="0.3">
      <c r="B120" s="51" t="s">
        <v>408</v>
      </c>
      <c r="C120" s="52"/>
      <c r="D120" s="10" t="s">
        <v>183</v>
      </c>
      <c r="E120" s="11" t="s">
        <v>38</v>
      </c>
      <c r="F120" s="53">
        <v>22</v>
      </c>
      <c r="G120" s="18"/>
    </row>
    <row r="121" spans="2:7" ht="13.5" thickBot="1" x14ac:dyDescent="0.3">
      <c r="B121" s="54"/>
      <c r="C121" s="55"/>
      <c r="D121" s="56" t="s">
        <v>27</v>
      </c>
      <c r="E121" s="36"/>
      <c r="F121" s="47"/>
      <c r="G121" s="18"/>
    </row>
  </sheetData>
  <mergeCells count="1">
    <mergeCell ref="C94:D94"/>
  </mergeCells>
  <phoneticPr fontId="6" type="noConversion"/>
  <pageMargins left="0.7" right="0.7" top="0.75" bottom="0.75" header="0.3" footer="0.3"/>
  <pageSetup paperSize="9" orientation="portrait" horizontalDpi="0" verticalDpi="0" r:id="rId1"/>
  <ignoredErrors>
    <ignoredError sqref="F50 F38:F39 F42 F15:F18 F21:F23 F25:F26 F33:F34 F30:F31 F32 F4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workbookViewId="0">
      <selection activeCell="I7" sqref="I7"/>
    </sheetView>
  </sheetViews>
  <sheetFormatPr baseColWidth="10" defaultRowHeight="12.75" x14ac:dyDescent="0.25"/>
  <cols>
    <col min="1" max="1" width="11.42578125" style="7"/>
    <col min="2" max="2" width="3.7109375" style="7" bestFit="1" customWidth="1"/>
    <col min="3" max="3" width="31.28515625" style="7" bestFit="1" customWidth="1"/>
    <col min="4" max="4" width="6.28515625" style="7" bestFit="1" customWidth="1"/>
    <col min="5" max="5" width="11.42578125" style="58"/>
    <col min="6" max="16384" width="11.42578125" style="7"/>
  </cols>
  <sheetData>
    <row r="1" spans="2:5" ht="13.5" thickBot="1" x14ac:dyDescent="0.3"/>
    <row r="2" spans="2:5" ht="13.5" thickBot="1" x14ac:dyDescent="0.3">
      <c r="B2" s="34"/>
      <c r="C2" s="35" t="s">
        <v>23</v>
      </c>
      <c r="D2" s="36" t="s">
        <v>24</v>
      </c>
      <c r="E2" s="37" t="s">
        <v>25</v>
      </c>
    </row>
    <row r="3" spans="2:5" x14ac:dyDescent="0.25">
      <c r="B3" s="60" t="s">
        <v>26</v>
      </c>
      <c r="C3" s="32" t="s">
        <v>180</v>
      </c>
      <c r="D3" s="33"/>
      <c r="E3" s="46"/>
    </row>
    <row r="4" spans="2:5" x14ac:dyDescent="0.25">
      <c r="B4" s="61" t="s">
        <v>73</v>
      </c>
      <c r="C4" s="24" t="s">
        <v>181</v>
      </c>
      <c r="D4" s="25"/>
      <c r="E4" s="40"/>
    </row>
    <row r="5" spans="2:5" ht="25.5" x14ac:dyDescent="0.25">
      <c r="B5" s="19"/>
      <c r="C5" s="5" t="s">
        <v>437</v>
      </c>
      <c r="D5" s="8" t="s">
        <v>13</v>
      </c>
      <c r="E5" s="42">
        <v>23.65</v>
      </c>
    </row>
    <row r="6" spans="2:5" ht="25.5" x14ac:dyDescent="0.25">
      <c r="B6" s="19"/>
      <c r="C6" s="5" t="s">
        <v>438</v>
      </c>
      <c r="D6" s="8" t="s">
        <v>13</v>
      </c>
      <c r="E6" s="42">
        <v>29.65</v>
      </c>
    </row>
    <row r="7" spans="2:5" ht="38.25" x14ac:dyDescent="0.25">
      <c r="B7" s="19"/>
      <c r="C7" s="5" t="s">
        <v>439</v>
      </c>
      <c r="D7" s="8" t="s">
        <v>38</v>
      </c>
      <c r="E7" s="42">
        <v>1</v>
      </c>
    </row>
    <row r="8" spans="2:5" ht="64.5" thickBot="1" x14ac:dyDescent="0.3">
      <c r="B8" s="19"/>
      <c r="C8" s="59" t="s">
        <v>440</v>
      </c>
      <c r="D8" s="11" t="s">
        <v>0</v>
      </c>
      <c r="E8" s="62">
        <v>1</v>
      </c>
    </row>
    <row r="9" spans="2:5" ht="13.5" thickBot="1" x14ac:dyDescent="0.3">
      <c r="B9" s="63"/>
      <c r="C9" s="64" t="s">
        <v>27</v>
      </c>
      <c r="D9" s="36"/>
      <c r="E9" s="3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2"/>
  <sheetViews>
    <sheetView topLeftCell="A34" zoomScaleNormal="100" workbookViewId="0">
      <selection activeCell="I47" sqref="I47"/>
    </sheetView>
  </sheetViews>
  <sheetFormatPr baseColWidth="10" defaultRowHeight="12.75" x14ac:dyDescent="0.25"/>
  <cols>
    <col min="1" max="1" width="11.42578125" style="12"/>
    <col min="2" max="2" width="4.28515625" style="43" bestFit="1" customWidth="1"/>
    <col min="3" max="3" width="2.28515625" style="12" bestFit="1" customWidth="1"/>
    <col min="4" max="4" width="43.5703125" style="12" bestFit="1" customWidth="1"/>
    <col min="5" max="5" width="6.28515625" style="12" bestFit="1" customWidth="1"/>
    <col min="6" max="6" width="7.85546875" style="12" bestFit="1" customWidth="1"/>
    <col min="7" max="16384" width="11.42578125" style="12"/>
  </cols>
  <sheetData>
    <row r="1" spans="2:6" ht="13.5" thickBot="1" x14ac:dyDescent="0.3"/>
    <row r="2" spans="2:6" ht="13.5" thickBot="1" x14ac:dyDescent="0.3">
      <c r="B2" s="34" t="s">
        <v>22</v>
      </c>
      <c r="C2" s="35"/>
      <c r="D2" s="35" t="s">
        <v>23</v>
      </c>
      <c r="E2" s="36" t="s">
        <v>24</v>
      </c>
      <c r="F2" s="37" t="s">
        <v>25</v>
      </c>
    </row>
    <row r="3" spans="2:6" x14ac:dyDescent="0.25">
      <c r="B3" s="17"/>
      <c r="C3" s="31" t="s">
        <v>26</v>
      </c>
      <c r="D3" s="32" t="s">
        <v>32</v>
      </c>
      <c r="E3" s="33"/>
      <c r="F3" s="38"/>
    </row>
    <row r="4" spans="2:6" x14ac:dyDescent="0.25">
      <c r="B4" s="29" t="s">
        <v>73</v>
      </c>
      <c r="C4" s="14"/>
      <c r="D4" s="5" t="s">
        <v>154</v>
      </c>
      <c r="E4" s="8" t="s">
        <v>9</v>
      </c>
      <c r="F4" s="66">
        <v>6.57</v>
      </c>
    </row>
    <row r="5" spans="2:6" ht="25.5" x14ac:dyDescent="0.25">
      <c r="B5" s="29" t="s">
        <v>121</v>
      </c>
      <c r="C5" s="14"/>
      <c r="D5" s="5" t="s">
        <v>128</v>
      </c>
      <c r="E5" s="8" t="s">
        <v>9</v>
      </c>
      <c r="F5" s="66">
        <v>5.71</v>
      </c>
    </row>
    <row r="6" spans="2:6" x14ac:dyDescent="0.25">
      <c r="B6" s="29" t="s">
        <v>122</v>
      </c>
      <c r="C6" s="14"/>
      <c r="D6" s="5" t="s">
        <v>129</v>
      </c>
      <c r="E6" s="8" t="s">
        <v>8</v>
      </c>
      <c r="F6" s="66">
        <v>10.57</v>
      </c>
    </row>
    <row r="7" spans="2:6" x14ac:dyDescent="0.25">
      <c r="B7" s="29" t="s">
        <v>123</v>
      </c>
      <c r="C7" s="14"/>
      <c r="D7" s="5" t="s">
        <v>130</v>
      </c>
      <c r="E7" s="8" t="s">
        <v>13</v>
      </c>
      <c r="F7" s="66">
        <v>9.3800000000000008</v>
      </c>
    </row>
    <row r="8" spans="2:6" ht="25.5" x14ac:dyDescent="0.25">
      <c r="B8" s="29" t="s">
        <v>124</v>
      </c>
      <c r="C8" s="14"/>
      <c r="D8" s="57" t="s">
        <v>131</v>
      </c>
      <c r="E8" s="8" t="s">
        <v>8</v>
      </c>
      <c r="F8" s="66">
        <v>12.46</v>
      </c>
    </row>
    <row r="9" spans="2:6" ht="25.5" x14ac:dyDescent="0.25">
      <c r="B9" s="29" t="s">
        <v>125</v>
      </c>
      <c r="C9" s="14"/>
      <c r="D9" s="57" t="s">
        <v>132</v>
      </c>
      <c r="E9" s="8" t="s">
        <v>8</v>
      </c>
      <c r="F9" s="66">
        <v>24.92</v>
      </c>
    </row>
    <row r="10" spans="2:6" x14ac:dyDescent="0.25">
      <c r="B10" s="29"/>
      <c r="C10" s="23" t="s">
        <v>28</v>
      </c>
      <c r="D10" s="24" t="s">
        <v>116</v>
      </c>
      <c r="E10" s="25"/>
      <c r="F10" s="39"/>
    </row>
    <row r="11" spans="2:6" ht="25.5" x14ac:dyDescent="0.25">
      <c r="B11" s="29" t="s">
        <v>66</v>
      </c>
      <c r="C11" s="14"/>
      <c r="D11" s="5" t="s">
        <v>133</v>
      </c>
      <c r="E11" s="8" t="s">
        <v>13</v>
      </c>
      <c r="F11" s="66">
        <v>8.8800000000000008</v>
      </c>
    </row>
    <row r="12" spans="2:6" x14ac:dyDescent="0.25">
      <c r="B12" s="29" t="s">
        <v>67</v>
      </c>
      <c r="C12" s="14"/>
      <c r="D12" s="5" t="s">
        <v>134</v>
      </c>
      <c r="E12" s="8" t="s">
        <v>8</v>
      </c>
      <c r="F12" s="66">
        <v>17.149999999999999</v>
      </c>
    </row>
    <row r="13" spans="2:6" ht="25.5" x14ac:dyDescent="0.25">
      <c r="B13" s="29" t="s">
        <v>68</v>
      </c>
      <c r="C13" s="14"/>
      <c r="D13" s="5" t="s">
        <v>135</v>
      </c>
      <c r="E13" s="8" t="s">
        <v>13</v>
      </c>
      <c r="F13" s="66">
        <v>11.52</v>
      </c>
    </row>
    <row r="14" spans="2:6" ht="25.5" x14ac:dyDescent="0.25">
      <c r="B14" s="29" t="s">
        <v>69</v>
      </c>
      <c r="C14" s="14"/>
      <c r="D14" s="5" t="s">
        <v>136</v>
      </c>
      <c r="E14" s="8" t="s">
        <v>13</v>
      </c>
      <c r="F14" s="66">
        <v>5.6</v>
      </c>
    </row>
    <row r="15" spans="2:6" ht="25.5" x14ac:dyDescent="0.25">
      <c r="B15" s="29" t="s">
        <v>70</v>
      </c>
      <c r="C15" s="14"/>
      <c r="D15" s="5" t="s">
        <v>137</v>
      </c>
      <c r="E15" s="8" t="s">
        <v>13</v>
      </c>
      <c r="F15" s="66">
        <v>8.8800000000000008</v>
      </c>
    </row>
    <row r="16" spans="2:6" ht="25.5" x14ac:dyDescent="0.25">
      <c r="B16" s="29" t="s">
        <v>71</v>
      </c>
      <c r="C16" s="14"/>
      <c r="D16" s="5" t="s">
        <v>138</v>
      </c>
      <c r="E16" s="8" t="s">
        <v>13</v>
      </c>
      <c r="F16" s="66">
        <v>8.8800000000000008</v>
      </c>
    </row>
    <row r="17" spans="2:6" x14ac:dyDescent="0.25">
      <c r="B17" s="29" t="s">
        <v>72</v>
      </c>
      <c r="C17" s="14"/>
      <c r="D17" s="5" t="s">
        <v>139</v>
      </c>
      <c r="E17" s="8" t="s">
        <v>13</v>
      </c>
      <c r="F17" s="66">
        <v>8.8800000000000008</v>
      </c>
    </row>
    <row r="18" spans="2:6" ht="25.5" x14ac:dyDescent="0.25">
      <c r="B18" s="29" t="s">
        <v>142</v>
      </c>
      <c r="C18" s="14"/>
      <c r="D18" s="5" t="s">
        <v>20</v>
      </c>
      <c r="E18" s="8" t="s">
        <v>8</v>
      </c>
      <c r="F18" s="66">
        <v>8.2899999999999991</v>
      </c>
    </row>
    <row r="19" spans="2:6" ht="51" x14ac:dyDescent="0.25">
      <c r="B19" s="29" t="s">
        <v>143</v>
      </c>
      <c r="C19" s="14"/>
      <c r="D19" s="5" t="s">
        <v>140</v>
      </c>
      <c r="E19" s="8" t="s">
        <v>8</v>
      </c>
      <c r="F19" s="66">
        <v>11.58</v>
      </c>
    </row>
    <row r="20" spans="2:6" ht="51" x14ac:dyDescent="0.25">
      <c r="B20" s="29" t="s">
        <v>144</v>
      </c>
      <c r="C20" s="14"/>
      <c r="D20" s="5" t="s">
        <v>141</v>
      </c>
      <c r="E20" s="8" t="s">
        <v>8</v>
      </c>
      <c r="F20" s="66">
        <v>2.5499999999999998</v>
      </c>
    </row>
    <row r="21" spans="2:6" x14ac:dyDescent="0.25">
      <c r="B21" s="29"/>
      <c r="C21" s="23" t="s">
        <v>118</v>
      </c>
      <c r="D21" s="24" t="s">
        <v>106</v>
      </c>
      <c r="E21" s="25"/>
      <c r="F21" s="39"/>
    </row>
    <row r="22" spans="2:6" x14ac:dyDescent="0.25">
      <c r="B22" s="29" t="s">
        <v>126</v>
      </c>
      <c r="C22" s="14"/>
      <c r="D22" s="5" t="s">
        <v>145</v>
      </c>
      <c r="E22" s="8" t="s">
        <v>8</v>
      </c>
      <c r="F22" s="66">
        <v>45.63</v>
      </c>
    </row>
    <row r="23" spans="2:6" x14ac:dyDescent="0.25">
      <c r="B23" s="29" t="s">
        <v>127</v>
      </c>
      <c r="C23" s="14"/>
      <c r="D23" s="5" t="s">
        <v>146</v>
      </c>
      <c r="E23" s="8" t="s">
        <v>8</v>
      </c>
      <c r="F23" s="66">
        <v>45.63</v>
      </c>
    </row>
    <row r="24" spans="2:6" ht="25.5" x14ac:dyDescent="0.25">
      <c r="B24" s="29" t="s">
        <v>167</v>
      </c>
      <c r="C24" s="14"/>
      <c r="D24" s="5" t="s">
        <v>147</v>
      </c>
      <c r="E24" s="8" t="s">
        <v>8</v>
      </c>
      <c r="F24" s="66">
        <v>15.23</v>
      </c>
    </row>
    <row r="25" spans="2:6" ht="25.5" x14ac:dyDescent="0.25">
      <c r="B25" s="29" t="s">
        <v>168</v>
      </c>
      <c r="C25" s="14"/>
      <c r="D25" s="5" t="s">
        <v>107</v>
      </c>
      <c r="E25" s="8" t="s">
        <v>13</v>
      </c>
      <c r="F25" s="66">
        <v>18.82</v>
      </c>
    </row>
    <row r="26" spans="2:6" x14ac:dyDescent="0.25">
      <c r="B26" s="29" t="s">
        <v>169</v>
      </c>
      <c r="C26" s="14"/>
      <c r="D26" s="5" t="s">
        <v>148</v>
      </c>
      <c r="E26" s="8" t="s">
        <v>8</v>
      </c>
      <c r="F26" s="66">
        <v>15.29</v>
      </c>
    </row>
    <row r="27" spans="2:6" x14ac:dyDescent="0.25">
      <c r="B27" s="29" t="s">
        <v>172</v>
      </c>
      <c r="C27" s="14"/>
      <c r="D27" s="5" t="s">
        <v>105</v>
      </c>
      <c r="E27" s="8" t="s">
        <v>13</v>
      </c>
      <c r="F27" s="66">
        <v>10.74</v>
      </c>
    </row>
    <row r="28" spans="2:6" ht="38.25" x14ac:dyDescent="0.25">
      <c r="B28" s="29" t="s">
        <v>173</v>
      </c>
      <c r="C28" s="14"/>
      <c r="D28" s="5" t="s">
        <v>149</v>
      </c>
      <c r="E28" s="8" t="s">
        <v>3</v>
      </c>
      <c r="F28" s="66">
        <v>1</v>
      </c>
    </row>
    <row r="29" spans="2:6" ht="25.5" x14ac:dyDescent="0.25">
      <c r="B29" s="29" t="s">
        <v>399</v>
      </c>
      <c r="C29" s="14"/>
      <c r="D29" s="5" t="s">
        <v>150</v>
      </c>
      <c r="E29" s="8" t="s">
        <v>8</v>
      </c>
      <c r="F29" s="66">
        <v>5.34</v>
      </c>
    </row>
    <row r="30" spans="2:6" ht="51" x14ac:dyDescent="0.25">
      <c r="B30" s="29" t="s">
        <v>400</v>
      </c>
      <c r="C30" s="14"/>
      <c r="D30" s="5" t="s">
        <v>151</v>
      </c>
      <c r="E30" s="8" t="s">
        <v>8</v>
      </c>
      <c r="F30" s="66">
        <v>77.900000000000006</v>
      </c>
    </row>
    <row r="31" spans="2:6" x14ac:dyDescent="0.25">
      <c r="B31" s="29"/>
      <c r="C31" s="23" t="s">
        <v>29</v>
      </c>
      <c r="D31" s="24" t="s">
        <v>108</v>
      </c>
      <c r="E31" s="25"/>
      <c r="F31" s="39"/>
    </row>
    <row r="32" spans="2:6" x14ac:dyDescent="0.25">
      <c r="B32" s="29"/>
      <c r="C32" s="14"/>
      <c r="D32" s="65" t="s">
        <v>109</v>
      </c>
      <c r="E32" s="14"/>
      <c r="F32" s="67"/>
    </row>
    <row r="33" spans="2:6" ht="25.5" x14ac:dyDescent="0.25">
      <c r="B33" s="29" t="s">
        <v>54</v>
      </c>
      <c r="C33" s="14"/>
      <c r="D33" s="5" t="s">
        <v>110</v>
      </c>
      <c r="E33" s="8" t="s">
        <v>13</v>
      </c>
      <c r="F33" s="66">
        <v>25</v>
      </c>
    </row>
    <row r="34" spans="2:6" x14ac:dyDescent="0.25">
      <c r="B34" s="29" t="s">
        <v>55</v>
      </c>
      <c r="C34" s="14"/>
      <c r="D34" s="57" t="s">
        <v>111</v>
      </c>
      <c r="E34" s="8" t="s">
        <v>38</v>
      </c>
      <c r="F34" s="66">
        <v>1</v>
      </c>
    </row>
    <row r="35" spans="2:6" x14ac:dyDescent="0.25">
      <c r="B35" s="29"/>
      <c r="C35" s="23" t="s">
        <v>30</v>
      </c>
      <c r="D35" s="24" t="s">
        <v>117</v>
      </c>
      <c r="E35" s="25"/>
      <c r="F35" s="39"/>
    </row>
    <row r="36" spans="2:6" ht="38.25" x14ac:dyDescent="0.25">
      <c r="B36" s="29" t="s">
        <v>50</v>
      </c>
      <c r="C36" s="14"/>
      <c r="D36" s="57" t="s">
        <v>152</v>
      </c>
      <c r="E36" s="8" t="s">
        <v>38</v>
      </c>
      <c r="F36" s="66">
        <v>1</v>
      </c>
    </row>
    <row r="37" spans="2:6" ht="38.25" x14ac:dyDescent="0.25">
      <c r="B37" s="29" t="s">
        <v>98</v>
      </c>
      <c r="C37" s="14"/>
      <c r="D37" s="57" t="s">
        <v>153</v>
      </c>
      <c r="E37" s="8" t="s">
        <v>13</v>
      </c>
      <c r="F37" s="66">
        <v>85</v>
      </c>
    </row>
    <row r="38" spans="2:6" ht="25.5" x14ac:dyDescent="0.25">
      <c r="B38" s="29" t="s">
        <v>51</v>
      </c>
      <c r="C38" s="14"/>
      <c r="D38" s="57" t="s">
        <v>112</v>
      </c>
      <c r="E38" s="8" t="s">
        <v>38</v>
      </c>
      <c r="F38" s="66">
        <v>1</v>
      </c>
    </row>
    <row r="39" spans="2:6" ht="38.25" x14ac:dyDescent="0.25">
      <c r="B39" s="29" t="s">
        <v>52</v>
      </c>
      <c r="C39" s="14"/>
      <c r="D39" s="57" t="s">
        <v>113</v>
      </c>
      <c r="E39" s="8" t="s">
        <v>38</v>
      </c>
      <c r="F39" s="66">
        <v>1</v>
      </c>
    </row>
    <row r="40" spans="2:6" ht="38.25" x14ac:dyDescent="0.25">
      <c r="B40" s="29" t="s">
        <v>53</v>
      </c>
      <c r="C40" s="14"/>
      <c r="D40" s="57" t="s">
        <v>114</v>
      </c>
      <c r="E40" s="8" t="s">
        <v>38</v>
      </c>
      <c r="F40" s="66">
        <v>1</v>
      </c>
    </row>
    <row r="41" spans="2:6" ht="39" thickBot="1" x14ac:dyDescent="0.3">
      <c r="B41" s="51" t="s">
        <v>99</v>
      </c>
      <c r="C41" s="16"/>
      <c r="D41" s="59" t="s">
        <v>115</v>
      </c>
      <c r="E41" s="11" t="s">
        <v>38</v>
      </c>
      <c r="F41" s="68">
        <v>2</v>
      </c>
    </row>
    <row r="42" spans="2:6" ht="13.5" thickBot="1" x14ac:dyDescent="0.3">
      <c r="B42" s="54"/>
      <c r="C42" s="55"/>
      <c r="D42" s="56" t="s">
        <v>27</v>
      </c>
      <c r="E42" s="36"/>
      <c r="F42" s="47"/>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workbookViewId="0">
      <selection activeCell="J30" sqref="J30"/>
    </sheetView>
  </sheetViews>
  <sheetFormatPr baseColWidth="10" defaultRowHeight="12.75" x14ac:dyDescent="0.25"/>
  <cols>
    <col min="1" max="1" width="11.42578125" style="12"/>
    <col min="2" max="2" width="3.85546875" style="12" bestFit="1" customWidth="1"/>
    <col min="3" max="3" width="2.28515625" style="12" bestFit="1" customWidth="1"/>
    <col min="4" max="4" width="43" style="12" bestFit="1" customWidth="1"/>
    <col min="5" max="5" width="6.28515625" style="12" bestFit="1" customWidth="1"/>
    <col min="6" max="6" width="7.85546875" style="12" bestFit="1" customWidth="1"/>
    <col min="7" max="16384" width="11.42578125" style="12"/>
  </cols>
  <sheetData>
    <row r="1" spans="2:6" ht="13.5" thickBot="1" x14ac:dyDescent="0.3"/>
    <row r="2" spans="2:6" ht="13.5" thickBot="1" x14ac:dyDescent="0.3">
      <c r="B2" s="34" t="s">
        <v>22</v>
      </c>
      <c r="C2" s="35"/>
      <c r="D2" s="35" t="s">
        <v>23</v>
      </c>
      <c r="E2" s="36" t="s">
        <v>24</v>
      </c>
      <c r="F2" s="37" t="s">
        <v>25</v>
      </c>
    </row>
    <row r="3" spans="2:6" x14ac:dyDescent="0.25">
      <c r="B3" s="17"/>
      <c r="C3" s="31" t="s">
        <v>26</v>
      </c>
      <c r="D3" s="32" t="s">
        <v>32</v>
      </c>
      <c r="E3" s="33"/>
      <c r="F3" s="38"/>
    </row>
    <row r="4" spans="2:6" x14ac:dyDescent="0.25">
      <c r="B4" s="19" t="s">
        <v>73</v>
      </c>
      <c r="C4" s="14"/>
      <c r="D4" s="5" t="s">
        <v>155</v>
      </c>
      <c r="E4" s="8" t="s">
        <v>9</v>
      </c>
      <c r="F4" s="41">
        <v>16.28</v>
      </c>
    </row>
    <row r="5" spans="2:6" ht="25.5" x14ac:dyDescent="0.25">
      <c r="B5" s="19" t="s">
        <v>121</v>
      </c>
      <c r="C5" s="14"/>
      <c r="D5" s="5" t="s">
        <v>10</v>
      </c>
      <c r="E5" s="8" t="s">
        <v>9</v>
      </c>
      <c r="F5" s="41">
        <v>5.42</v>
      </c>
    </row>
    <row r="6" spans="2:6" x14ac:dyDescent="0.25">
      <c r="B6" s="19" t="s">
        <v>122</v>
      </c>
      <c r="C6" s="14"/>
      <c r="D6" s="5" t="s">
        <v>102</v>
      </c>
      <c r="E6" s="8" t="s">
        <v>8</v>
      </c>
      <c r="F6" s="41">
        <v>11.64</v>
      </c>
    </row>
    <row r="7" spans="2:6" x14ac:dyDescent="0.25">
      <c r="B7" s="19" t="s">
        <v>123</v>
      </c>
      <c r="C7" s="14"/>
      <c r="D7" s="5" t="s">
        <v>156</v>
      </c>
      <c r="E7" s="44" t="s">
        <v>13</v>
      </c>
      <c r="F7" s="41">
        <v>11.64</v>
      </c>
    </row>
    <row r="8" spans="2:6" ht="25.5" x14ac:dyDescent="0.25">
      <c r="B8" s="19" t="s">
        <v>124</v>
      </c>
      <c r="C8" s="14"/>
      <c r="D8" s="57" t="s">
        <v>131</v>
      </c>
      <c r="E8" s="44" t="s">
        <v>8</v>
      </c>
      <c r="F8" s="41">
        <v>10.6</v>
      </c>
    </row>
    <row r="9" spans="2:6" ht="25.5" x14ac:dyDescent="0.25">
      <c r="B9" s="19" t="s">
        <v>125</v>
      </c>
      <c r="C9" s="14"/>
      <c r="D9" s="57" t="s">
        <v>157</v>
      </c>
      <c r="E9" s="44" t="s">
        <v>13</v>
      </c>
      <c r="F9" s="41">
        <v>11.58</v>
      </c>
    </row>
    <row r="10" spans="2:6" ht="25.5" x14ac:dyDescent="0.25">
      <c r="B10" s="19" t="s">
        <v>401</v>
      </c>
      <c r="C10" s="14"/>
      <c r="D10" s="5" t="s">
        <v>132</v>
      </c>
      <c r="E10" s="8" t="s">
        <v>8</v>
      </c>
      <c r="F10" s="41">
        <v>32.79</v>
      </c>
    </row>
    <row r="11" spans="2:6" x14ac:dyDescent="0.25">
      <c r="B11" s="29"/>
      <c r="C11" s="23" t="s">
        <v>28</v>
      </c>
      <c r="D11" s="24" t="s">
        <v>116</v>
      </c>
      <c r="E11" s="25"/>
      <c r="F11" s="39"/>
    </row>
    <row r="12" spans="2:6" ht="25.5" x14ac:dyDescent="0.25">
      <c r="B12" s="19" t="s">
        <v>66</v>
      </c>
      <c r="C12" s="14"/>
      <c r="D12" s="5" t="s">
        <v>158</v>
      </c>
      <c r="E12" s="8" t="s">
        <v>13</v>
      </c>
      <c r="F12" s="41">
        <v>25.24</v>
      </c>
    </row>
    <row r="13" spans="2:6" x14ac:dyDescent="0.25">
      <c r="B13" s="19" t="s">
        <v>67</v>
      </c>
      <c r="C13" s="14"/>
      <c r="D13" s="5" t="s">
        <v>159</v>
      </c>
      <c r="E13" s="8" t="s">
        <v>13</v>
      </c>
      <c r="F13" s="41">
        <v>11.58</v>
      </c>
    </row>
    <row r="14" spans="2:6" x14ac:dyDescent="0.25">
      <c r="B14" s="19" t="s">
        <v>68</v>
      </c>
      <c r="C14" s="14"/>
      <c r="D14" s="5" t="s">
        <v>160</v>
      </c>
      <c r="E14" s="8" t="s">
        <v>13</v>
      </c>
      <c r="F14" s="41">
        <v>11.58</v>
      </c>
    </row>
    <row r="15" spans="2:6" ht="63.75" x14ac:dyDescent="0.25">
      <c r="B15" s="19" t="s">
        <v>69</v>
      </c>
      <c r="C15" s="14"/>
      <c r="D15" s="5" t="s">
        <v>104</v>
      </c>
      <c r="E15" s="8" t="s">
        <v>8</v>
      </c>
      <c r="F15" s="41">
        <v>13.26</v>
      </c>
    </row>
    <row r="16" spans="2:6" ht="25.5" x14ac:dyDescent="0.25">
      <c r="B16" s="19" t="s">
        <v>70</v>
      </c>
      <c r="C16" s="14"/>
      <c r="D16" s="5" t="s">
        <v>161</v>
      </c>
      <c r="E16" s="8" t="s">
        <v>8</v>
      </c>
      <c r="F16" s="41">
        <v>23.84</v>
      </c>
    </row>
    <row r="17" spans="2:6" ht="25.5" x14ac:dyDescent="0.25">
      <c r="B17" s="19" t="s">
        <v>71</v>
      </c>
      <c r="C17" s="14"/>
      <c r="D17" s="5" t="s">
        <v>162</v>
      </c>
      <c r="E17" s="8" t="s">
        <v>8</v>
      </c>
      <c r="F17" s="41">
        <v>11.02</v>
      </c>
    </row>
    <row r="18" spans="2:6" ht="51" x14ac:dyDescent="0.25">
      <c r="B18" s="19" t="s">
        <v>72</v>
      </c>
      <c r="C18" s="14"/>
      <c r="D18" s="5" t="s">
        <v>103</v>
      </c>
      <c r="E18" s="8" t="s">
        <v>8</v>
      </c>
      <c r="F18" s="41">
        <v>2.93</v>
      </c>
    </row>
    <row r="19" spans="2:6" ht="25.5" x14ac:dyDescent="0.25">
      <c r="B19" s="19" t="s">
        <v>142</v>
      </c>
      <c r="C19" s="14"/>
      <c r="D19" s="5" t="s">
        <v>20</v>
      </c>
      <c r="E19" s="8" t="s">
        <v>8</v>
      </c>
      <c r="F19" s="41">
        <v>7.48</v>
      </c>
    </row>
    <row r="20" spans="2:6" x14ac:dyDescent="0.25">
      <c r="B20" s="29"/>
      <c r="C20" s="23" t="s">
        <v>118</v>
      </c>
      <c r="D20" s="24" t="s">
        <v>106</v>
      </c>
      <c r="E20" s="25"/>
      <c r="F20" s="39"/>
    </row>
    <row r="21" spans="2:6" x14ac:dyDescent="0.25">
      <c r="B21" s="19" t="s">
        <v>126</v>
      </c>
      <c r="C21" s="14"/>
      <c r="D21" s="5" t="s">
        <v>163</v>
      </c>
      <c r="E21" s="8" t="s">
        <v>8</v>
      </c>
      <c r="F21" s="41">
        <v>77.900000000000006</v>
      </c>
    </row>
    <row r="22" spans="2:6" x14ac:dyDescent="0.25">
      <c r="B22" s="19" t="s">
        <v>127</v>
      </c>
      <c r="C22" s="14"/>
      <c r="D22" s="5" t="s">
        <v>164</v>
      </c>
      <c r="E22" s="8" t="s">
        <v>8</v>
      </c>
      <c r="F22" s="41">
        <v>77.900000000000006</v>
      </c>
    </row>
    <row r="23" spans="2:6" ht="25.5" x14ac:dyDescent="0.25">
      <c r="B23" s="19" t="s">
        <v>167</v>
      </c>
      <c r="C23" s="14"/>
      <c r="D23" s="5" t="s">
        <v>165</v>
      </c>
      <c r="E23" s="8" t="s">
        <v>13</v>
      </c>
      <c r="F23" s="41">
        <v>9.25</v>
      </c>
    </row>
    <row r="24" spans="2:6" ht="63.75" x14ac:dyDescent="0.25">
      <c r="B24" s="19" t="s">
        <v>168</v>
      </c>
      <c r="C24" s="14"/>
      <c r="D24" s="5" t="s">
        <v>151</v>
      </c>
      <c r="E24" s="8" t="s">
        <v>8</v>
      </c>
      <c r="F24" s="41">
        <v>77.900000000000006</v>
      </c>
    </row>
    <row r="25" spans="2:6" ht="25.5" x14ac:dyDescent="0.25">
      <c r="B25" s="19" t="s">
        <v>169</v>
      </c>
      <c r="C25" s="14"/>
      <c r="D25" s="5" t="s">
        <v>166</v>
      </c>
      <c r="E25" s="8" t="s">
        <v>8</v>
      </c>
      <c r="F25" s="41">
        <v>15.83</v>
      </c>
    </row>
    <row r="26" spans="2:6" ht="51" x14ac:dyDescent="0.25">
      <c r="B26" s="19" t="s">
        <v>172</v>
      </c>
      <c r="C26" s="14"/>
      <c r="D26" s="5" t="s">
        <v>170</v>
      </c>
      <c r="E26" s="8" t="s">
        <v>38</v>
      </c>
      <c r="F26" s="41">
        <v>1</v>
      </c>
    </row>
    <row r="27" spans="2:6" ht="38.25" x14ac:dyDescent="0.25">
      <c r="B27" s="19" t="s">
        <v>173</v>
      </c>
      <c r="C27" s="14"/>
      <c r="D27" s="5" t="s">
        <v>171</v>
      </c>
      <c r="E27" s="8" t="s">
        <v>38</v>
      </c>
      <c r="F27" s="41">
        <v>1</v>
      </c>
    </row>
    <row r="28" spans="2:6" x14ac:dyDescent="0.25">
      <c r="B28" s="29"/>
      <c r="C28" s="23" t="s">
        <v>29</v>
      </c>
      <c r="D28" s="24" t="s">
        <v>108</v>
      </c>
      <c r="E28" s="25"/>
      <c r="F28" s="39"/>
    </row>
    <row r="29" spans="2:6" x14ac:dyDescent="0.25">
      <c r="B29" s="19" t="s">
        <v>54</v>
      </c>
      <c r="C29" s="14"/>
      <c r="D29" s="57" t="s">
        <v>174</v>
      </c>
      <c r="E29" s="8" t="s">
        <v>38</v>
      </c>
      <c r="F29" s="41">
        <v>1</v>
      </c>
    </row>
    <row r="30" spans="2:6" ht="26.25" thickBot="1" x14ac:dyDescent="0.3">
      <c r="B30" s="69" t="s">
        <v>55</v>
      </c>
      <c r="C30" s="16"/>
      <c r="D30" s="10" t="s">
        <v>110</v>
      </c>
      <c r="E30" s="11" t="s">
        <v>13</v>
      </c>
      <c r="F30" s="53">
        <v>25</v>
      </c>
    </row>
    <row r="31" spans="2:6" ht="13.5" thickBot="1" x14ac:dyDescent="0.3">
      <c r="B31" s="54"/>
      <c r="C31" s="55"/>
      <c r="D31" s="56" t="s">
        <v>27</v>
      </c>
      <c r="E31" s="36"/>
      <c r="F31" s="4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6"/>
  <sheetViews>
    <sheetView workbookViewId="0">
      <selection activeCell="H70" sqref="H70"/>
    </sheetView>
  </sheetViews>
  <sheetFormatPr baseColWidth="10" defaultColWidth="11.5703125" defaultRowHeight="12.75" x14ac:dyDescent="0.25"/>
  <cols>
    <col min="1" max="1" width="11.5703125" style="12"/>
    <col min="2" max="2" width="3" style="12" bestFit="1" customWidth="1"/>
    <col min="3" max="3" width="3.7109375" style="12" bestFit="1" customWidth="1"/>
    <col min="4" max="4" width="45.7109375" style="12" bestFit="1" customWidth="1"/>
    <col min="5" max="5" width="6.28515625" style="12" bestFit="1" customWidth="1"/>
    <col min="6" max="6" width="8.7109375" style="12" bestFit="1" customWidth="1"/>
    <col min="7" max="7" width="34.5703125" style="12" customWidth="1"/>
    <col min="8" max="8" width="12.85546875" style="12" bestFit="1" customWidth="1"/>
    <col min="9" max="9" width="11.5703125" style="12"/>
    <col min="10" max="10" width="6.7109375" style="12" bestFit="1" customWidth="1"/>
    <col min="11" max="16384" width="11.5703125" style="12"/>
  </cols>
  <sheetData>
    <row r="1" spans="2:9" ht="13.5" thickBot="1" x14ac:dyDescent="0.3"/>
    <row r="2" spans="2:9" ht="30" customHeight="1" thickBot="1" x14ac:dyDescent="0.3">
      <c r="B2" s="34" t="s">
        <v>22</v>
      </c>
      <c r="C2" s="35"/>
      <c r="D2" s="35" t="s">
        <v>23</v>
      </c>
      <c r="E2" s="36" t="s">
        <v>24</v>
      </c>
      <c r="F2" s="37" t="s">
        <v>25</v>
      </c>
      <c r="G2" s="18"/>
    </row>
    <row r="3" spans="2:9" x14ac:dyDescent="0.25">
      <c r="B3" s="17"/>
      <c r="C3" s="31" t="s">
        <v>26</v>
      </c>
      <c r="D3" s="32" t="s">
        <v>184</v>
      </c>
      <c r="E3" s="33"/>
      <c r="F3" s="38"/>
      <c r="G3" s="18"/>
    </row>
    <row r="4" spans="2:9" ht="35.25" customHeight="1" x14ac:dyDescent="0.25">
      <c r="B4" s="19"/>
      <c r="C4" s="14"/>
      <c r="D4" s="27" t="s">
        <v>185</v>
      </c>
      <c r="E4" s="22" t="s">
        <v>186</v>
      </c>
      <c r="F4" s="42">
        <v>15402</v>
      </c>
    </row>
    <row r="5" spans="2:9" x14ac:dyDescent="0.25">
      <c r="B5" s="19"/>
      <c r="C5" s="14"/>
      <c r="D5" s="14" t="s">
        <v>187</v>
      </c>
      <c r="E5" s="22" t="s">
        <v>188</v>
      </c>
      <c r="F5" s="42">
        <f>4139.86*0.25+666.95*0.5+1229.1*0.75+781.43*1</f>
        <v>3071.6949999999997</v>
      </c>
    </row>
    <row r="6" spans="2:9" ht="25.5" x14ac:dyDescent="0.25">
      <c r="B6" s="19"/>
      <c r="C6" s="14"/>
      <c r="D6" s="28" t="s">
        <v>189</v>
      </c>
      <c r="E6" s="22" t="s">
        <v>188</v>
      </c>
      <c r="F6" s="42">
        <f>(108.05+61.75+35.23+29.85)*1/2</f>
        <v>117.44</v>
      </c>
    </row>
    <row r="7" spans="2:9" ht="63.75" x14ac:dyDescent="0.25">
      <c r="B7" s="19"/>
      <c r="C7" s="14"/>
      <c r="D7" s="28" t="s">
        <v>190</v>
      </c>
      <c r="E7" s="22" t="s">
        <v>191</v>
      </c>
      <c r="F7" s="42">
        <v>485.86</v>
      </c>
    </row>
    <row r="8" spans="2:9" ht="25.5" x14ac:dyDescent="0.25">
      <c r="B8" s="19"/>
      <c r="C8" s="14"/>
      <c r="D8" s="27" t="s">
        <v>192</v>
      </c>
      <c r="E8" s="22" t="s">
        <v>193</v>
      </c>
      <c r="F8" s="41">
        <v>1</v>
      </c>
    </row>
    <row r="9" spans="2:9" x14ac:dyDescent="0.25">
      <c r="B9" s="29"/>
      <c r="C9" s="23"/>
      <c r="D9" s="24" t="s">
        <v>27</v>
      </c>
      <c r="E9" s="21"/>
      <c r="F9" s="39"/>
    </row>
    <row r="10" spans="2:9" x14ac:dyDescent="0.25">
      <c r="B10" s="29"/>
      <c r="C10" s="23" t="s">
        <v>28</v>
      </c>
      <c r="D10" s="24" t="s">
        <v>194</v>
      </c>
      <c r="E10" s="21"/>
      <c r="F10" s="39"/>
    </row>
    <row r="11" spans="2:9" x14ac:dyDescent="0.25">
      <c r="B11" s="29"/>
      <c r="C11" s="23" t="s">
        <v>66</v>
      </c>
      <c r="D11" s="24" t="s">
        <v>194</v>
      </c>
      <c r="E11" s="21"/>
      <c r="F11" s="39"/>
    </row>
    <row r="12" spans="2:9" x14ac:dyDescent="0.25">
      <c r="B12" s="19"/>
      <c r="C12" s="14"/>
      <c r="D12" s="28" t="s">
        <v>195</v>
      </c>
      <c r="E12" s="22" t="s">
        <v>8</v>
      </c>
      <c r="F12" s="74">
        <v>8058.58</v>
      </c>
    </row>
    <row r="13" spans="2:9" ht="38.25" x14ac:dyDescent="0.25">
      <c r="B13" s="19"/>
      <c r="C13" s="14"/>
      <c r="D13" s="28" t="s">
        <v>196</v>
      </c>
      <c r="E13" s="22" t="s">
        <v>8</v>
      </c>
      <c r="F13" s="74">
        <v>2932</v>
      </c>
      <c r="I13" s="70"/>
    </row>
    <row r="14" spans="2:9" ht="38.25" x14ac:dyDescent="0.25">
      <c r="B14" s="19"/>
      <c r="C14" s="14"/>
      <c r="D14" s="28" t="s">
        <v>197</v>
      </c>
      <c r="E14" s="22" t="s">
        <v>191</v>
      </c>
      <c r="F14" s="74">
        <v>5637</v>
      </c>
    </row>
    <row r="15" spans="2:9" x14ac:dyDescent="0.25">
      <c r="B15" s="19"/>
      <c r="C15" s="14"/>
      <c r="D15" s="28" t="s">
        <v>198</v>
      </c>
      <c r="E15" s="22" t="s">
        <v>191</v>
      </c>
      <c r="F15" s="74">
        <f>52+33.66+1.76*2+2.23+33.62+26.41+24.02+1.76*2+2.23+22.35+1.76*4+2.19*2+61.62+24.28+10.12+9.97+21.96+6.78+1.55+4.77+23.41+4.77*2+2.87+4.77*2+2.87+35.23+19.16+16.81+5.12*2+7.12+9.77+54.78+39.76+34.03+75.97+12.48+44.12</f>
        <v>763.73000000000013</v>
      </c>
    </row>
    <row r="16" spans="2:9" ht="63.75" x14ac:dyDescent="0.25">
      <c r="B16" s="19"/>
      <c r="C16" s="14"/>
      <c r="D16" s="28" t="s">
        <v>190</v>
      </c>
      <c r="E16" s="22" t="s">
        <v>13</v>
      </c>
      <c r="F16" s="74">
        <f>90.39+102.67+66.07+3.75+7.11+3.92+5.13</f>
        <v>279.04000000000002</v>
      </c>
    </row>
    <row r="17" spans="2:6" ht="25.5" x14ac:dyDescent="0.25">
      <c r="B17" s="19"/>
      <c r="C17" s="14"/>
      <c r="D17" s="28" t="s">
        <v>199</v>
      </c>
      <c r="E17" s="22" t="s">
        <v>13</v>
      </c>
      <c r="F17" s="74">
        <f>F15+4.42*((8+8+7.21+7*2+8)/0.32)</f>
        <v>1388.1931250000002</v>
      </c>
    </row>
    <row r="18" spans="2:6" ht="25.5" x14ac:dyDescent="0.25">
      <c r="B18" s="19"/>
      <c r="C18" s="14"/>
      <c r="D18" s="28" t="s">
        <v>200</v>
      </c>
      <c r="E18" s="22" t="s">
        <v>78</v>
      </c>
      <c r="F18" s="42">
        <v>13</v>
      </c>
    </row>
    <row r="19" spans="2:6" x14ac:dyDescent="0.25">
      <c r="B19" s="19"/>
      <c r="C19" s="14"/>
      <c r="D19" s="27" t="s">
        <v>201</v>
      </c>
      <c r="E19" s="22" t="s">
        <v>191</v>
      </c>
      <c r="F19" s="42">
        <f>F15</f>
        <v>763.73000000000013</v>
      </c>
    </row>
    <row r="20" spans="2:6" x14ac:dyDescent="0.25">
      <c r="B20" s="29"/>
      <c r="C20" s="23"/>
      <c r="D20" s="24" t="s">
        <v>27</v>
      </c>
      <c r="E20" s="21"/>
      <c r="F20" s="39"/>
    </row>
    <row r="21" spans="2:6" x14ac:dyDescent="0.25">
      <c r="B21" s="29"/>
      <c r="C21" s="23" t="s">
        <v>67</v>
      </c>
      <c r="D21" s="24" t="s">
        <v>202</v>
      </c>
      <c r="E21" s="21"/>
      <c r="F21" s="39"/>
    </row>
    <row r="22" spans="2:6" ht="25.5" x14ac:dyDescent="0.25">
      <c r="B22" s="29"/>
      <c r="C22" s="23"/>
      <c r="D22" s="28" t="s">
        <v>203</v>
      </c>
      <c r="E22" s="22" t="s">
        <v>13</v>
      </c>
      <c r="F22" s="42">
        <f>18.37*2+2.8*4</f>
        <v>47.94</v>
      </c>
    </row>
    <row r="23" spans="2:6" ht="25.5" x14ac:dyDescent="0.25">
      <c r="B23" s="29"/>
      <c r="C23" s="23"/>
      <c r="D23" s="28" t="s">
        <v>204</v>
      </c>
      <c r="E23" s="22" t="s">
        <v>8</v>
      </c>
      <c r="F23" s="42">
        <f>F22*2.8/2</f>
        <v>67.116</v>
      </c>
    </row>
    <row r="24" spans="2:6" ht="25.5" x14ac:dyDescent="0.25">
      <c r="B24" s="19"/>
      <c r="C24" s="14"/>
      <c r="D24" s="28" t="s">
        <v>205</v>
      </c>
      <c r="E24" s="22" t="s">
        <v>8</v>
      </c>
      <c r="F24" s="41">
        <f>F22*0.8</f>
        <v>38.351999999999997</v>
      </c>
    </row>
    <row r="25" spans="2:6" x14ac:dyDescent="0.25">
      <c r="B25" s="19"/>
      <c r="C25" s="14"/>
      <c r="D25" s="28" t="s">
        <v>206</v>
      </c>
      <c r="E25" s="22" t="s">
        <v>31</v>
      </c>
      <c r="F25" s="41">
        <f>F22*2</f>
        <v>95.88</v>
      </c>
    </row>
    <row r="26" spans="2:6" x14ac:dyDescent="0.25">
      <c r="B26" s="19"/>
      <c r="C26" s="14"/>
      <c r="D26" s="28" t="s">
        <v>207</v>
      </c>
      <c r="E26" s="22" t="s">
        <v>94</v>
      </c>
      <c r="F26" s="41">
        <f>2.76*7.5*2</f>
        <v>41.4</v>
      </c>
    </row>
    <row r="27" spans="2:6" x14ac:dyDescent="0.25">
      <c r="B27" s="19"/>
      <c r="C27" s="14"/>
      <c r="D27" s="28" t="s">
        <v>208</v>
      </c>
      <c r="E27" s="22" t="s">
        <v>13</v>
      </c>
      <c r="F27" s="41">
        <f>4.3*4+4*3</f>
        <v>29.2</v>
      </c>
    </row>
    <row r="28" spans="2:6" x14ac:dyDescent="0.25">
      <c r="B28" s="19"/>
      <c r="C28" s="14"/>
      <c r="D28" s="28" t="s">
        <v>209</v>
      </c>
      <c r="E28" s="22" t="s">
        <v>13</v>
      </c>
      <c r="F28" s="41">
        <f>7.7*2+2.44*4</f>
        <v>25.16</v>
      </c>
    </row>
    <row r="29" spans="2:6" ht="63.75" x14ac:dyDescent="0.25">
      <c r="B29" s="19"/>
      <c r="C29" s="14"/>
      <c r="D29" s="28" t="s">
        <v>210</v>
      </c>
      <c r="E29" s="22" t="s">
        <v>8</v>
      </c>
      <c r="F29" s="41">
        <f>4.96+19.6</f>
        <v>24.560000000000002</v>
      </c>
    </row>
    <row r="30" spans="2:6" ht="25.5" x14ac:dyDescent="0.25">
      <c r="B30" s="19"/>
      <c r="C30" s="14"/>
      <c r="D30" s="28" t="s">
        <v>211</v>
      </c>
      <c r="E30" s="22" t="s">
        <v>13</v>
      </c>
      <c r="F30" s="41">
        <v>19.600000000000001</v>
      </c>
    </row>
    <row r="31" spans="2:6" x14ac:dyDescent="0.25">
      <c r="B31" s="29"/>
      <c r="C31" s="23"/>
      <c r="D31" s="24" t="s">
        <v>27</v>
      </c>
      <c r="E31" s="21"/>
      <c r="F31" s="39"/>
    </row>
    <row r="32" spans="2:6" x14ac:dyDescent="0.25">
      <c r="B32" s="29"/>
      <c r="C32" s="23" t="s">
        <v>118</v>
      </c>
      <c r="D32" s="24" t="s">
        <v>212</v>
      </c>
      <c r="E32" s="21"/>
      <c r="F32" s="39"/>
    </row>
    <row r="33" spans="2:7" x14ac:dyDescent="0.25">
      <c r="B33" s="29"/>
      <c r="C33" s="23"/>
      <c r="D33" s="27" t="s">
        <v>195</v>
      </c>
      <c r="E33" s="72" t="s">
        <v>8</v>
      </c>
      <c r="F33" s="75">
        <f>1607.88+278.97</f>
        <v>1886.8500000000001</v>
      </c>
    </row>
    <row r="34" spans="2:7" ht="38.25" x14ac:dyDescent="0.25">
      <c r="B34" s="29"/>
      <c r="C34" s="23"/>
      <c r="D34" s="27" t="s">
        <v>196</v>
      </c>
      <c r="E34" s="72" t="s">
        <v>8</v>
      </c>
      <c r="F34" s="75">
        <f>1255.56+278.97</f>
        <v>1534.53</v>
      </c>
    </row>
    <row r="35" spans="2:7" x14ac:dyDescent="0.25">
      <c r="B35" s="29"/>
      <c r="C35" s="23"/>
      <c r="D35" s="27" t="s">
        <v>198</v>
      </c>
      <c r="E35" s="72" t="s">
        <v>191</v>
      </c>
      <c r="F35" s="75">
        <f>260.95+149.26-14.95-4*2-3.18-35.39</f>
        <v>348.69</v>
      </c>
    </row>
    <row r="36" spans="2:7" ht="25.5" x14ac:dyDescent="0.25">
      <c r="B36" s="29"/>
      <c r="C36" s="23"/>
      <c r="D36" s="27" t="s">
        <v>199</v>
      </c>
      <c r="E36" s="72" t="s">
        <v>13</v>
      </c>
      <c r="F36" s="75">
        <f>1.42*20*3+4.8*30+3*30</f>
        <v>319.2</v>
      </c>
    </row>
    <row r="37" spans="2:7" ht="38.25" x14ac:dyDescent="0.25">
      <c r="B37" s="29"/>
      <c r="C37" s="23"/>
      <c r="D37" s="27" t="s">
        <v>213</v>
      </c>
      <c r="E37" s="72" t="s">
        <v>8</v>
      </c>
      <c r="F37" s="75">
        <f>143.99+25.34+50.85+22.82-35.33</f>
        <v>207.67000000000002</v>
      </c>
    </row>
    <row r="38" spans="2:7" x14ac:dyDescent="0.25">
      <c r="B38" s="29"/>
      <c r="C38" s="23"/>
      <c r="D38" s="27" t="s">
        <v>201</v>
      </c>
      <c r="E38" s="22" t="s">
        <v>191</v>
      </c>
      <c r="F38" s="42">
        <f>F35</f>
        <v>348.69</v>
      </c>
    </row>
    <row r="39" spans="2:7" x14ac:dyDescent="0.25">
      <c r="B39" s="29"/>
      <c r="C39" s="23"/>
      <c r="D39" s="24" t="s">
        <v>27</v>
      </c>
      <c r="E39" s="21"/>
      <c r="F39" s="39"/>
    </row>
    <row r="40" spans="2:7" x14ac:dyDescent="0.25">
      <c r="B40" s="29"/>
      <c r="C40" s="23" t="s">
        <v>29</v>
      </c>
      <c r="D40" s="24" t="s">
        <v>214</v>
      </c>
      <c r="E40" s="21"/>
      <c r="F40" s="39"/>
    </row>
    <row r="41" spans="2:7" x14ac:dyDescent="0.25">
      <c r="B41" s="29"/>
      <c r="C41" s="23"/>
      <c r="D41" s="27" t="s">
        <v>195</v>
      </c>
      <c r="E41" s="72" t="s">
        <v>8</v>
      </c>
      <c r="F41" s="75"/>
    </row>
    <row r="42" spans="2:7" ht="38.25" x14ac:dyDescent="0.25">
      <c r="B42" s="29"/>
      <c r="C42" s="23"/>
      <c r="D42" s="27" t="s">
        <v>196</v>
      </c>
      <c r="E42" s="72" t="s">
        <v>8</v>
      </c>
      <c r="F42" s="75"/>
      <c r="G42" s="71"/>
    </row>
    <row r="43" spans="2:7" x14ac:dyDescent="0.25">
      <c r="B43" s="29"/>
      <c r="C43" s="23"/>
      <c r="D43" s="27" t="s">
        <v>198</v>
      </c>
      <c r="E43" s="72" t="s">
        <v>191</v>
      </c>
      <c r="F43" s="75"/>
    </row>
    <row r="44" spans="2:7" x14ac:dyDescent="0.25">
      <c r="B44" s="29"/>
      <c r="C44" s="23"/>
      <c r="D44" s="27" t="s">
        <v>201</v>
      </c>
      <c r="E44" s="22" t="s">
        <v>191</v>
      </c>
      <c r="F44" s="42"/>
    </row>
    <row r="45" spans="2:7" ht="25.5" x14ac:dyDescent="0.25">
      <c r="B45" s="29"/>
      <c r="C45" s="23"/>
      <c r="D45" s="27" t="s">
        <v>199</v>
      </c>
      <c r="E45" s="72" t="s">
        <v>13</v>
      </c>
      <c r="F45" s="75"/>
    </row>
    <row r="46" spans="2:7" ht="38.25" x14ac:dyDescent="0.25">
      <c r="B46" s="29"/>
      <c r="C46" s="23"/>
      <c r="D46" s="27" t="s">
        <v>213</v>
      </c>
      <c r="E46" s="72" t="s">
        <v>8</v>
      </c>
      <c r="F46" s="75"/>
    </row>
    <row r="47" spans="2:7" x14ac:dyDescent="0.25">
      <c r="B47" s="29"/>
      <c r="C47" s="23"/>
      <c r="D47" s="24" t="s">
        <v>27</v>
      </c>
      <c r="E47" s="21"/>
      <c r="F47" s="39"/>
    </row>
    <row r="48" spans="2:7" x14ac:dyDescent="0.25">
      <c r="B48" s="29"/>
      <c r="C48" s="23" t="s">
        <v>30</v>
      </c>
      <c r="D48" s="24" t="s">
        <v>215</v>
      </c>
      <c r="E48" s="21"/>
      <c r="F48" s="39"/>
    </row>
    <row r="49" spans="2:8" x14ac:dyDescent="0.25">
      <c r="B49" s="29"/>
      <c r="C49" s="23"/>
      <c r="D49" s="27" t="s">
        <v>216</v>
      </c>
      <c r="E49" s="72" t="s">
        <v>188</v>
      </c>
      <c r="F49" s="75">
        <f>163.94*0.6*0.5</f>
        <v>49.181999999999995</v>
      </c>
    </row>
    <row r="50" spans="2:8" x14ac:dyDescent="0.25">
      <c r="B50" s="29"/>
      <c r="C50" s="23"/>
      <c r="D50" s="27" t="s">
        <v>187</v>
      </c>
      <c r="E50" s="72" t="s">
        <v>188</v>
      </c>
      <c r="F50" s="75">
        <f>163.94*0.35*0.5</f>
        <v>28.689499999999999</v>
      </c>
    </row>
    <row r="51" spans="2:8" ht="25.5" x14ac:dyDescent="0.25">
      <c r="B51" s="29"/>
      <c r="C51" s="23"/>
      <c r="D51" s="27" t="s">
        <v>217</v>
      </c>
      <c r="E51" s="72" t="s">
        <v>191</v>
      </c>
      <c r="F51" s="75">
        <v>163.94</v>
      </c>
    </row>
    <row r="52" spans="2:8" ht="25.5" x14ac:dyDescent="0.25">
      <c r="B52" s="29"/>
      <c r="C52" s="23"/>
      <c r="D52" s="27" t="s">
        <v>218</v>
      </c>
      <c r="E52" s="72" t="s">
        <v>186</v>
      </c>
      <c r="F52" s="75">
        <f>F51*0.6</f>
        <v>98.36399999999999</v>
      </c>
    </row>
    <row r="53" spans="2:8" ht="25.5" x14ac:dyDescent="0.25">
      <c r="B53" s="29"/>
      <c r="C53" s="23"/>
      <c r="D53" s="27" t="s">
        <v>219</v>
      </c>
      <c r="E53" s="72" t="s">
        <v>191</v>
      </c>
      <c r="F53" s="75">
        <f>F51</f>
        <v>163.94</v>
      </c>
    </row>
    <row r="54" spans="2:8" ht="25.5" x14ac:dyDescent="0.25">
      <c r="B54" s="29"/>
      <c r="C54" s="23"/>
      <c r="D54" s="27" t="s">
        <v>220</v>
      </c>
      <c r="E54" s="72" t="s">
        <v>191</v>
      </c>
      <c r="F54" s="75">
        <f>55*2.6</f>
        <v>143</v>
      </c>
    </row>
    <row r="55" spans="2:8" x14ac:dyDescent="0.25">
      <c r="B55" s="29"/>
      <c r="C55" s="23"/>
      <c r="D55" s="27" t="s">
        <v>221</v>
      </c>
      <c r="E55" s="72" t="s">
        <v>191</v>
      </c>
      <c r="F55" s="75">
        <f>(F53*3+F54*4)</f>
        <v>1063.82</v>
      </c>
    </row>
    <row r="56" spans="2:8" x14ac:dyDescent="0.25">
      <c r="B56" s="29"/>
      <c r="C56" s="23"/>
      <c r="D56" s="27" t="s">
        <v>222</v>
      </c>
      <c r="E56" s="72" t="s">
        <v>186</v>
      </c>
      <c r="F56" s="75">
        <f>F51*0.4</f>
        <v>65.576000000000008</v>
      </c>
    </row>
    <row r="57" spans="2:8" ht="38.25" x14ac:dyDescent="0.25">
      <c r="B57" s="29"/>
      <c r="C57" s="23"/>
      <c r="D57" s="27" t="s">
        <v>446</v>
      </c>
      <c r="E57" s="72" t="s">
        <v>186</v>
      </c>
      <c r="F57" s="75">
        <f>F51</f>
        <v>163.94</v>
      </c>
    </row>
    <row r="58" spans="2:8" ht="38.25" x14ac:dyDescent="0.25">
      <c r="B58" s="29"/>
      <c r="C58" s="23"/>
      <c r="D58" s="27" t="s">
        <v>213</v>
      </c>
      <c r="E58" s="72" t="s">
        <v>186</v>
      </c>
      <c r="F58" s="75">
        <f>F51</f>
        <v>163.94</v>
      </c>
    </row>
    <row r="59" spans="2:8" x14ac:dyDescent="0.25">
      <c r="B59" s="29"/>
      <c r="C59" s="23"/>
      <c r="D59" s="27" t="s">
        <v>198</v>
      </c>
      <c r="E59" s="72" t="s">
        <v>191</v>
      </c>
      <c r="F59" s="75">
        <f>F51</f>
        <v>163.94</v>
      </c>
    </row>
    <row r="60" spans="2:8" x14ac:dyDescent="0.25">
      <c r="B60" s="29"/>
      <c r="C60" s="23"/>
      <c r="D60" s="27" t="s">
        <v>201</v>
      </c>
      <c r="E60" s="72" t="s">
        <v>191</v>
      </c>
      <c r="F60" s="75">
        <f>F59</f>
        <v>163.94</v>
      </c>
    </row>
    <row r="61" spans="2:8" ht="63.75" x14ac:dyDescent="0.25">
      <c r="B61" s="29"/>
      <c r="C61" s="23"/>
      <c r="D61" s="27" t="s">
        <v>223</v>
      </c>
      <c r="E61" s="72" t="s">
        <v>224</v>
      </c>
      <c r="F61" s="75">
        <v>2</v>
      </c>
    </row>
    <row r="62" spans="2:8" x14ac:dyDescent="0.25">
      <c r="B62" s="29"/>
      <c r="C62" s="23"/>
      <c r="D62" s="24" t="s">
        <v>27</v>
      </c>
      <c r="E62" s="21"/>
      <c r="F62" s="39"/>
      <c r="G62" s="70"/>
    </row>
    <row r="63" spans="2:8" x14ac:dyDescent="0.25">
      <c r="B63" s="29"/>
      <c r="C63" s="23" t="s">
        <v>34</v>
      </c>
      <c r="D63" s="24" t="s">
        <v>377</v>
      </c>
      <c r="E63" s="21"/>
      <c r="F63" s="39"/>
    </row>
    <row r="64" spans="2:8" x14ac:dyDescent="0.25">
      <c r="B64" s="29"/>
      <c r="C64" s="23"/>
      <c r="D64" s="27" t="s">
        <v>380</v>
      </c>
      <c r="E64" s="72" t="s">
        <v>186</v>
      </c>
      <c r="F64" s="75">
        <v>1820</v>
      </c>
      <c r="H64" s="18"/>
    </row>
    <row r="65" spans="2:6" ht="13.5" thickBot="1" x14ac:dyDescent="0.3">
      <c r="B65" s="51"/>
      <c r="C65" s="73"/>
      <c r="D65" s="76" t="s">
        <v>378</v>
      </c>
      <c r="E65" s="77" t="s">
        <v>188</v>
      </c>
      <c r="F65" s="78">
        <v>176</v>
      </c>
    </row>
    <row r="66" spans="2:6" ht="13.5" thickBot="1" x14ac:dyDescent="0.3">
      <c r="B66" s="54"/>
      <c r="C66" s="55"/>
      <c r="D66" s="56" t="s">
        <v>27</v>
      </c>
      <c r="E66" s="36"/>
      <c r="F66" s="4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2"/>
  <sheetViews>
    <sheetView workbookViewId="0">
      <selection activeCell="I75" sqref="I75"/>
    </sheetView>
  </sheetViews>
  <sheetFormatPr baseColWidth="10" defaultColWidth="11.5703125" defaultRowHeight="15" x14ac:dyDescent="0.25"/>
  <cols>
    <col min="1" max="1" width="11.5703125" style="79"/>
    <col min="2" max="2" width="3" style="79" bestFit="1" customWidth="1"/>
    <col min="3" max="3" width="3.7109375" style="79" bestFit="1" customWidth="1"/>
    <col min="4" max="4" width="42.5703125" style="79" bestFit="1" customWidth="1"/>
    <col min="5" max="5" width="6.28515625" style="79" bestFit="1" customWidth="1"/>
    <col min="6" max="6" width="8.7109375" style="79" bestFit="1" customWidth="1"/>
    <col min="7" max="7" width="15.28515625" style="79" customWidth="1"/>
    <col min="8" max="8" width="12.7109375" style="79" bestFit="1" customWidth="1"/>
    <col min="9" max="9" width="11.5703125" style="79"/>
    <col min="10" max="10" width="6.7109375" style="79" bestFit="1" customWidth="1"/>
    <col min="11" max="16384" width="11.5703125" style="79"/>
  </cols>
  <sheetData>
    <row r="1" spans="2:7" ht="15.75" thickBot="1" x14ac:dyDescent="0.3"/>
    <row r="2" spans="2:7" ht="30" customHeight="1" thickBot="1" x14ac:dyDescent="0.3">
      <c r="B2" s="34" t="s">
        <v>22</v>
      </c>
      <c r="C2" s="35"/>
      <c r="D2" s="35" t="s">
        <v>23</v>
      </c>
      <c r="E2" s="36" t="s">
        <v>24</v>
      </c>
      <c r="F2" s="37" t="s">
        <v>25</v>
      </c>
      <c r="G2" s="80"/>
    </row>
    <row r="3" spans="2:7" x14ac:dyDescent="0.25">
      <c r="B3" s="17"/>
      <c r="C3" s="31" t="s">
        <v>26</v>
      </c>
      <c r="D3" s="32" t="s">
        <v>225</v>
      </c>
      <c r="E3" s="33"/>
      <c r="F3" s="38"/>
      <c r="G3" s="80"/>
    </row>
    <row r="4" spans="2:7" ht="25.5" x14ac:dyDescent="0.25">
      <c r="B4" s="29"/>
      <c r="C4" s="23" t="s">
        <v>73</v>
      </c>
      <c r="D4" s="24" t="s">
        <v>226</v>
      </c>
      <c r="E4" s="25"/>
      <c r="F4" s="39"/>
      <c r="G4" s="80"/>
    </row>
    <row r="5" spans="2:7" ht="51" x14ac:dyDescent="0.25">
      <c r="B5" s="19"/>
      <c r="C5" s="14"/>
      <c r="D5" s="27" t="s">
        <v>227</v>
      </c>
      <c r="E5" s="22" t="s">
        <v>224</v>
      </c>
      <c r="F5" s="42">
        <v>7</v>
      </c>
    </row>
    <row r="6" spans="2:7" x14ac:dyDescent="0.25">
      <c r="B6" s="19"/>
      <c r="C6" s="14"/>
      <c r="D6" s="27" t="s">
        <v>228</v>
      </c>
      <c r="E6" s="22" t="s">
        <v>224</v>
      </c>
      <c r="F6" s="42">
        <v>7</v>
      </c>
    </row>
    <row r="7" spans="2:7" x14ac:dyDescent="0.25">
      <c r="B7" s="19"/>
      <c r="C7" s="14"/>
      <c r="D7" s="27" t="s">
        <v>229</v>
      </c>
      <c r="E7" s="22" t="s">
        <v>191</v>
      </c>
      <c r="F7" s="42">
        <v>400</v>
      </c>
    </row>
    <row r="8" spans="2:7" ht="38.25" x14ac:dyDescent="0.25">
      <c r="B8" s="19"/>
      <c r="C8" s="14"/>
      <c r="D8" s="27" t="s">
        <v>230</v>
      </c>
      <c r="E8" s="22" t="s">
        <v>191</v>
      </c>
      <c r="F8" s="42">
        <v>30</v>
      </c>
    </row>
    <row r="9" spans="2:7" s="81" customFormat="1" ht="171.75" customHeight="1" x14ac:dyDescent="0.25">
      <c r="B9" s="19"/>
      <c r="C9" s="14"/>
      <c r="D9" s="28" t="s">
        <v>402</v>
      </c>
      <c r="E9" s="22" t="s">
        <v>193</v>
      </c>
      <c r="F9" s="42">
        <v>1</v>
      </c>
    </row>
    <row r="10" spans="2:7" x14ac:dyDescent="0.25">
      <c r="B10" s="19"/>
      <c r="C10" s="14"/>
      <c r="D10" s="28" t="s">
        <v>231</v>
      </c>
      <c r="E10" s="22" t="s">
        <v>193</v>
      </c>
      <c r="F10" s="42">
        <v>1</v>
      </c>
    </row>
    <row r="11" spans="2:7" ht="57.75" customHeight="1" x14ac:dyDescent="0.25">
      <c r="B11" s="19"/>
      <c r="C11" s="14"/>
      <c r="D11" s="28" t="s">
        <v>232</v>
      </c>
      <c r="E11" s="22" t="s">
        <v>224</v>
      </c>
      <c r="F11" s="42">
        <v>1</v>
      </c>
    </row>
    <row r="12" spans="2:7" ht="63.75" x14ac:dyDescent="0.25">
      <c r="B12" s="19"/>
      <c r="C12" s="14"/>
      <c r="D12" s="28" t="s">
        <v>233</v>
      </c>
      <c r="E12" s="22" t="s">
        <v>224</v>
      </c>
      <c r="F12" s="42">
        <v>1</v>
      </c>
    </row>
    <row r="13" spans="2:7" ht="76.5" x14ac:dyDescent="0.25">
      <c r="B13" s="19"/>
      <c r="C13" s="14"/>
      <c r="D13" s="28" t="s">
        <v>381</v>
      </c>
      <c r="E13" s="22" t="s">
        <v>191</v>
      </c>
      <c r="F13" s="42">
        <v>7</v>
      </c>
    </row>
    <row r="14" spans="2:7" ht="76.5" x14ac:dyDescent="0.25">
      <c r="B14" s="19"/>
      <c r="C14" s="14"/>
      <c r="D14" s="28" t="s">
        <v>403</v>
      </c>
      <c r="E14" s="22" t="s">
        <v>191</v>
      </c>
      <c r="F14" s="42">
        <v>7</v>
      </c>
    </row>
    <row r="15" spans="2:7" x14ac:dyDescent="0.25">
      <c r="B15" s="29"/>
      <c r="C15" s="23"/>
      <c r="D15" s="24" t="s">
        <v>27</v>
      </c>
      <c r="E15" s="21"/>
      <c r="F15" s="39"/>
    </row>
    <row r="16" spans="2:7" x14ac:dyDescent="0.25">
      <c r="B16" s="29"/>
      <c r="C16" s="23" t="s">
        <v>121</v>
      </c>
      <c r="D16" s="24" t="s">
        <v>234</v>
      </c>
      <c r="E16" s="21"/>
      <c r="F16" s="39"/>
    </row>
    <row r="17" spans="2:6" ht="191.25" x14ac:dyDescent="0.25">
      <c r="B17" s="19"/>
      <c r="C17" s="14"/>
      <c r="D17" s="28" t="s">
        <v>235</v>
      </c>
      <c r="E17" s="22" t="s">
        <v>224</v>
      </c>
      <c r="F17" s="42">
        <v>1</v>
      </c>
    </row>
    <row r="18" spans="2:6" x14ac:dyDescent="0.25">
      <c r="B18" s="29"/>
      <c r="C18" s="23"/>
      <c r="D18" s="24" t="s">
        <v>27</v>
      </c>
      <c r="E18" s="21"/>
      <c r="F18" s="39"/>
    </row>
    <row r="19" spans="2:6" x14ac:dyDescent="0.25">
      <c r="B19" s="29"/>
      <c r="C19" s="23" t="s">
        <v>121</v>
      </c>
      <c r="D19" s="24" t="s">
        <v>236</v>
      </c>
      <c r="E19" s="21"/>
      <c r="F19" s="39"/>
    </row>
    <row r="20" spans="2:6" ht="63.75" x14ac:dyDescent="0.25">
      <c r="B20" s="19"/>
      <c r="C20" s="14"/>
      <c r="D20" s="28" t="s">
        <v>237</v>
      </c>
      <c r="E20" s="22" t="s">
        <v>224</v>
      </c>
      <c r="F20" s="41">
        <v>1</v>
      </c>
    </row>
    <row r="21" spans="2:6" ht="63.75" x14ac:dyDescent="0.25">
      <c r="B21" s="19"/>
      <c r="C21" s="14"/>
      <c r="D21" s="28" t="s">
        <v>238</v>
      </c>
      <c r="E21" s="22" t="s">
        <v>224</v>
      </c>
      <c r="F21" s="41">
        <v>1</v>
      </c>
    </row>
    <row r="22" spans="2:6" ht="38.25" x14ac:dyDescent="0.25">
      <c r="B22" s="19"/>
      <c r="C22" s="14"/>
      <c r="D22" s="27" t="s">
        <v>239</v>
      </c>
      <c r="E22" s="72" t="s">
        <v>224</v>
      </c>
      <c r="F22" s="75">
        <v>1</v>
      </c>
    </row>
    <row r="23" spans="2:6" x14ac:dyDescent="0.25">
      <c r="B23" s="29"/>
      <c r="C23" s="23"/>
      <c r="D23" s="24" t="s">
        <v>27</v>
      </c>
      <c r="E23" s="21"/>
      <c r="F23" s="39"/>
    </row>
    <row r="24" spans="2:6" x14ac:dyDescent="0.25">
      <c r="B24" s="29"/>
      <c r="C24" s="23" t="s">
        <v>28</v>
      </c>
      <c r="D24" s="24" t="s">
        <v>240</v>
      </c>
      <c r="E24" s="21"/>
      <c r="F24" s="39"/>
    </row>
    <row r="25" spans="2:6" x14ac:dyDescent="0.25">
      <c r="B25" s="29"/>
      <c r="C25" s="23" t="s">
        <v>66</v>
      </c>
      <c r="D25" s="24" t="s">
        <v>241</v>
      </c>
      <c r="E25" s="21"/>
      <c r="F25" s="39"/>
    </row>
    <row r="26" spans="2:6" ht="51" x14ac:dyDescent="0.25">
      <c r="B26" s="19"/>
      <c r="C26" s="14"/>
      <c r="D26" s="28" t="s">
        <v>242</v>
      </c>
      <c r="E26" s="22" t="s">
        <v>224</v>
      </c>
      <c r="F26" s="74">
        <v>1</v>
      </c>
    </row>
    <row r="27" spans="2:6" ht="51" x14ac:dyDescent="0.25">
      <c r="B27" s="19"/>
      <c r="C27" s="14"/>
      <c r="D27" s="28" t="s">
        <v>243</v>
      </c>
      <c r="E27" s="22" t="s">
        <v>224</v>
      </c>
      <c r="F27" s="74">
        <v>1</v>
      </c>
    </row>
    <row r="28" spans="2:6" ht="76.5" x14ac:dyDescent="0.25">
      <c r="B28" s="19"/>
      <c r="C28" s="14"/>
      <c r="D28" s="28" t="s">
        <v>244</v>
      </c>
      <c r="E28" s="22" t="s">
        <v>191</v>
      </c>
      <c r="F28" s="74">
        <v>75.540000000000006</v>
      </c>
    </row>
    <row r="29" spans="2:6" ht="63.75" x14ac:dyDescent="0.25">
      <c r="B29" s="19"/>
      <c r="C29" s="14"/>
      <c r="D29" s="28" t="s">
        <v>245</v>
      </c>
      <c r="E29" s="22" t="s">
        <v>191</v>
      </c>
      <c r="F29" s="42">
        <v>75.540000000000006</v>
      </c>
    </row>
    <row r="30" spans="2:6" ht="48" customHeight="1" x14ac:dyDescent="0.25">
      <c r="B30" s="19"/>
      <c r="C30" s="14"/>
      <c r="D30" s="27" t="s">
        <v>246</v>
      </c>
      <c r="E30" s="22" t="s">
        <v>224</v>
      </c>
      <c r="F30" s="42">
        <v>1</v>
      </c>
    </row>
    <row r="31" spans="2:6" ht="63.75" x14ac:dyDescent="0.25">
      <c r="B31" s="19"/>
      <c r="C31" s="14"/>
      <c r="D31" s="27" t="s">
        <v>247</v>
      </c>
      <c r="E31" s="22" t="s">
        <v>191</v>
      </c>
      <c r="F31" s="42">
        <v>5</v>
      </c>
    </row>
    <row r="32" spans="2:6" ht="51" x14ac:dyDescent="0.25">
      <c r="B32" s="19"/>
      <c r="C32" s="14"/>
      <c r="D32" s="27" t="s">
        <v>248</v>
      </c>
      <c r="E32" s="22" t="s">
        <v>193</v>
      </c>
      <c r="F32" s="42">
        <v>72000</v>
      </c>
    </row>
    <row r="33" spans="2:6" x14ac:dyDescent="0.25">
      <c r="B33" s="29"/>
      <c r="C33" s="23"/>
      <c r="D33" s="24" t="s">
        <v>27</v>
      </c>
      <c r="E33" s="21"/>
      <c r="F33" s="39"/>
    </row>
    <row r="34" spans="2:6" x14ac:dyDescent="0.25">
      <c r="B34" s="29"/>
      <c r="C34" s="23" t="s">
        <v>67</v>
      </c>
      <c r="D34" s="24" t="s">
        <v>234</v>
      </c>
      <c r="E34" s="21"/>
      <c r="F34" s="39"/>
    </row>
    <row r="35" spans="2:6" ht="191.25" x14ac:dyDescent="0.25">
      <c r="B35" s="29"/>
      <c r="C35" s="23"/>
      <c r="D35" s="28" t="s">
        <v>235</v>
      </c>
      <c r="E35" s="22" t="s">
        <v>224</v>
      </c>
      <c r="F35" s="42">
        <v>58</v>
      </c>
    </row>
    <row r="36" spans="2:6" ht="191.25" x14ac:dyDescent="0.25">
      <c r="B36" s="29"/>
      <c r="C36" s="23"/>
      <c r="D36" s="28" t="s">
        <v>249</v>
      </c>
      <c r="E36" s="22" t="s">
        <v>224</v>
      </c>
      <c r="F36" s="42">
        <v>2</v>
      </c>
    </row>
    <row r="37" spans="2:6" ht="165.75" x14ac:dyDescent="0.25">
      <c r="B37" s="19"/>
      <c r="C37" s="14"/>
      <c r="D37" s="28" t="s">
        <v>382</v>
      </c>
      <c r="E37" s="22" t="s">
        <v>224</v>
      </c>
      <c r="F37" s="41">
        <v>37</v>
      </c>
    </row>
    <row r="38" spans="2:6" s="81" customFormat="1" ht="38.25" x14ac:dyDescent="0.25">
      <c r="B38" s="19"/>
      <c r="C38" s="14"/>
      <c r="D38" s="28" t="s">
        <v>383</v>
      </c>
      <c r="E38" s="22" t="s">
        <v>224</v>
      </c>
      <c r="F38" s="41">
        <v>20</v>
      </c>
    </row>
    <row r="39" spans="2:6" x14ac:dyDescent="0.25">
      <c r="B39" s="29"/>
      <c r="C39" s="23"/>
      <c r="D39" s="24" t="s">
        <v>27</v>
      </c>
      <c r="E39" s="21"/>
      <c r="F39" s="39"/>
    </row>
    <row r="40" spans="2:6" x14ac:dyDescent="0.25">
      <c r="B40" s="29"/>
      <c r="C40" s="23" t="s">
        <v>71</v>
      </c>
      <c r="D40" s="24" t="s">
        <v>236</v>
      </c>
      <c r="E40" s="21"/>
      <c r="F40" s="39"/>
    </row>
    <row r="41" spans="2:6" ht="63.75" x14ac:dyDescent="0.25">
      <c r="B41" s="29"/>
      <c r="C41" s="23"/>
      <c r="D41" s="28" t="s">
        <v>237</v>
      </c>
      <c r="E41" s="22" t="s">
        <v>224</v>
      </c>
      <c r="F41" s="41">
        <v>77</v>
      </c>
    </row>
    <row r="42" spans="2:6" ht="63.75" x14ac:dyDescent="0.25">
      <c r="B42" s="29"/>
      <c r="C42" s="23"/>
      <c r="D42" s="28" t="s">
        <v>238</v>
      </c>
      <c r="E42" s="22" t="s">
        <v>224</v>
      </c>
      <c r="F42" s="41">
        <v>74</v>
      </c>
    </row>
    <row r="43" spans="2:6" ht="63.75" x14ac:dyDescent="0.25">
      <c r="B43" s="29"/>
      <c r="C43" s="23"/>
      <c r="D43" s="28" t="s">
        <v>250</v>
      </c>
      <c r="E43" s="22" t="s">
        <v>224</v>
      </c>
      <c r="F43" s="41">
        <v>3</v>
      </c>
    </row>
    <row r="44" spans="2:6" ht="63.75" x14ac:dyDescent="0.25">
      <c r="B44" s="29"/>
      <c r="C44" s="23"/>
      <c r="D44" s="28" t="s">
        <v>251</v>
      </c>
      <c r="E44" s="22" t="s">
        <v>224</v>
      </c>
      <c r="F44" s="41">
        <v>30</v>
      </c>
    </row>
    <row r="45" spans="2:6" ht="38.25" x14ac:dyDescent="0.25">
      <c r="B45" s="29"/>
      <c r="C45" s="23"/>
      <c r="D45" s="27" t="s">
        <v>252</v>
      </c>
      <c r="E45" s="72" t="s">
        <v>224</v>
      </c>
      <c r="F45" s="75">
        <v>4</v>
      </c>
    </row>
    <row r="46" spans="2:6" ht="25.5" x14ac:dyDescent="0.25">
      <c r="B46" s="29"/>
      <c r="C46" s="23"/>
      <c r="D46" s="27" t="s">
        <v>253</v>
      </c>
      <c r="E46" s="72" t="s">
        <v>224</v>
      </c>
      <c r="F46" s="75">
        <v>2</v>
      </c>
    </row>
    <row r="47" spans="2:6" ht="25.5" x14ac:dyDescent="0.25">
      <c r="B47" s="29"/>
      <c r="C47" s="23"/>
      <c r="D47" s="27" t="s">
        <v>254</v>
      </c>
      <c r="E47" s="72" t="s">
        <v>224</v>
      </c>
      <c r="F47" s="75">
        <v>2</v>
      </c>
    </row>
    <row r="48" spans="2:6" ht="51" x14ac:dyDescent="0.25">
      <c r="B48" s="29"/>
      <c r="C48" s="23"/>
      <c r="D48" s="27" t="s">
        <v>255</v>
      </c>
      <c r="E48" s="72" t="s">
        <v>224</v>
      </c>
      <c r="F48" s="75">
        <v>1</v>
      </c>
    </row>
    <row r="49" spans="2:7" ht="38.25" x14ac:dyDescent="0.25">
      <c r="B49" s="29"/>
      <c r="C49" s="23"/>
      <c r="D49" s="27" t="s">
        <v>239</v>
      </c>
      <c r="E49" s="72" t="s">
        <v>224</v>
      </c>
      <c r="F49" s="75">
        <v>20</v>
      </c>
    </row>
    <row r="50" spans="2:7" ht="38.25" x14ac:dyDescent="0.25">
      <c r="B50" s="29"/>
      <c r="C50" s="23"/>
      <c r="D50" s="27" t="s">
        <v>256</v>
      </c>
      <c r="E50" s="72" t="s">
        <v>224</v>
      </c>
      <c r="F50" s="75">
        <v>2</v>
      </c>
    </row>
    <row r="51" spans="2:7" ht="38.25" x14ac:dyDescent="0.25">
      <c r="B51" s="29"/>
      <c r="C51" s="23"/>
      <c r="D51" s="27" t="s">
        <v>257</v>
      </c>
      <c r="E51" s="72" t="s">
        <v>224</v>
      </c>
      <c r="F51" s="75">
        <v>6</v>
      </c>
    </row>
    <row r="52" spans="2:7" x14ac:dyDescent="0.25">
      <c r="B52" s="29"/>
      <c r="C52" s="23"/>
      <c r="D52" s="24" t="s">
        <v>27</v>
      </c>
      <c r="E52" s="21"/>
      <c r="F52" s="39"/>
    </row>
    <row r="53" spans="2:7" x14ac:dyDescent="0.25">
      <c r="B53" s="29"/>
      <c r="C53" s="23" t="s">
        <v>118</v>
      </c>
      <c r="D53" s="24" t="s">
        <v>423</v>
      </c>
      <c r="E53" s="21"/>
      <c r="F53" s="39"/>
    </row>
    <row r="54" spans="2:7" x14ac:dyDescent="0.25">
      <c r="B54" s="29"/>
      <c r="C54" s="23" t="s">
        <v>126</v>
      </c>
      <c r="D54" s="24" t="s">
        <v>241</v>
      </c>
      <c r="E54" s="25"/>
      <c r="F54" s="39"/>
    </row>
    <row r="55" spans="2:7" ht="63.75" x14ac:dyDescent="0.25">
      <c r="B55" s="29"/>
      <c r="C55" s="23"/>
      <c r="D55" s="27" t="s">
        <v>385</v>
      </c>
      <c r="E55" s="72" t="s">
        <v>224</v>
      </c>
      <c r="F55" s="75">
        <v>1</v>
      </c>
      <c r="G55" s="81"/>
    </row>
    <row r="56" spans="2:7" ht="76.5" x14ac:dyDescent="0.25">
      <c r="B56" s="29"/>
      <c r="C56" s="23"/>
      <c r="D56" s="27" t="s">
        <v>386</v>
      </c>
      <c r="E56" s="72" t="s">
        <v>191</v>
      </c>
      <c r="F56" s="75">
        <v>8</v>
      </c>
      <c r="G56" s="81"/>
    </row>
    <row r="57" spans="2:7" ht="51" x14ac:dyDescent="0.25">
      <c r="B57" s="29"/>
      <c r="C57" s="23"/>
      <c r="D57" s="27" t="s">
        <v>258</v>
      </c>
      <c r="E57" s="72" t="s">
        <v>224</v>
      </c>
      <c r="F57" s="75">
        <f>7.5+2.5*2</f>
        <v>12.5</v>
      </c>
      <c r="G57" s="81"/>
    </row>
    <row r="58" spans="2:7" x14ac:dyDescent="0.25">
      <c r="B58" s="29"/>
      <c r="C58" s="23"/>
      <c r="D58" s="24" t="s">
        <v>27</v>
      </c>
      <c r="E58" s="21"/>
      <c r="F58" s="39"/>
    </row>
    <row r="59" spans="2:7" x14ac:dyDescent="0.25">
      <c r="B59" s="29"/>
      <c r="C59" s="23" t="s">
        <v>127</v>
      </c>
      <c r="D59" s="24" t="s">
        <v>259</v>
      </c>
      <c r="E59" s="21"/>
      <c r="F59" s="39"/>
    </row>
    <row r="60" spans="2:7" ht="51" x14ac:dyDescent="0.25">
      <c r="B60" s="29"/>
      <c r="C60" s="23"/>
      <c r="D60" s="28" t="s">
        <v>260</v>
      </c>
      <c r="E60" s="22" t="s">
        <v>224</v>
      </c>
      <c r="F60" s="41">
        <v>39</v>
      </c>
    </row>
    <row r="61" spans="2:7" ht="25.5" x14ac:dyDescent="0.25">
      <c r="B61" s="29"/>
      <c r="C61" s="23"/>
      <c r="D61" s="28" t="s">
        <v>261</v>
      </c>
      <c r="E61" s="22" t="s">
        <v>224</v>
      </c>
      <c r="F61" s="41">
        <v>39</v>
      </c>
    </row>
    <row r="62" spans="2:7" ht="25.5" x14ac:dyDescent="0.25">
      <c r="B62" s="29"/>
      <c r="C62" s="23"/>
      <c r="D62" s="28" t="s">
        <v>262</v>
      </c>
      <c r="E62" s="22" t="s">
        <v>224</v>
      </c>
      <c r="F62" s="41">
        <v>39</v>
      </c>
    </row>
    <row r="63" spans="2:7" x14ac:dyDescent="0.25">
      <c r="B63" s="29"/>
      <c r="C63" s="23"/>
      <c r="D63" s="24" t="s">
        <v>27</v>
      </c>
      <c r="E63" s="21"/>
      <c r="F63" s="39"/>
    </row>
    <row r="64" spans="2:7" x14ac:dyDescent="0.25">
      <c r="B64" s="29"/>
      <c r="C64" s="23" t="s">
        <v>29</v>
      </c>
      <c r="D64" s="24" t="s">
        <v>263</v>
      </c>
      <c r="E64" s="21"/>
      <c r="F64" s="39"/>
    </row>
    <row r="65" spans="2:6" ht="76.5" x14ac:dyDescent="0.25">
      <c r="B65" s="29"/>
      <c r="C65" s="23"/>
      <c r="D65" s="28" t="s">
        <v>264</v>
      </c>
      <c r="E65" s="22" t="s">
        <v>193</v>
      </c>
      <c r="F65" s="41">
        <v>1</v>
      </c>
    </row>
    <row r="66" spans="2:6" ht="25.5" x14ac:dyDescent="0.25">
      <c r="B66" s="29"/>
      <c r="C66" s="23"/>
      <c r="D66" s="28" t="s">
        <v>265</v>
      </c>
      <c r="E66" s="22" t="s">
        <v>193</v>
      </c>
      <c r="F66" s="41">
        <v>1</v>
      </c>
    </row>
    <row r="67" spans="2:6" ht="25.5" x14ac:dyDescent="0.25">
      <c r="B67" s="29"/>
      <c r="C67" s="23"/>
      <c r="D67" s="28" t="s">
        <v>266</v>
      </c>
      <c r="E67" s="22" t="s">
        <v>224</v>
      </c>
      <c r="F67" s="41">
        <v>1</v>
      </c>
    </row>
    <row r="68" spans="2:6" ht="25.5" x14ac:dyDescent="0.25">
      <c r="B68" s="29"/>
      <c r="C68" s="23"/>
      <c r="D68" s="28" t="s">
        <v>267</v>
      </c>
      <c r="E68" s="22" t="s">
        <v>224</v>
      </c>
      <c r="F68" s="41">
        <v>1</v>
      </c>
    </row>
    <row r="69" spans="2:6" x14ac:dyDescent="0.25">
      <c r="B69" s="29"/>
      <c r="C69" s="23"/>
      <c r="D69" s="24" t="s">
        <v>27</v>
      </c>
      <c r="E69" s="21"/>
      <c r="F69" s="39"/>
    </row>
    <row r="70" spans="2:6" x14ac:dyDescent="0.25">
      <c r="B70" s="29"/>
      <c r="C70" s="23" t="s">
        <v>30</v>
      </c>
      <c r="D70" s="24" t="s">
        <v>268</v>
      </c>
      <c r="E70" s="21"/>
      <c r="F70" s="39"/>
    </row>
    <row r="71" spans="2:6" ht="51.75" thickBot="1" x14ac:dyDescent="0.3">
      <c r="B71" s="51"/>
      <c r="C71" s="73"/>
      <c r="D71" s="82" t="s">
        <v>269</v>
      </c>
      <c r="E71" s="52" t="s">
        <v>193</v>
      </c>
      <c r="F71" s="53">
        <v>1</v>
      </c>
    </row>
    <row r="72" spans="2:6" ht="15.75" thickBot="1" x14ac:dyDescent="0.3">
      <c r="B72" s="54"/>
      <c r="C72" s="55"/>
      <c r="D72" s="56" t="s">
        <v>27</v>
      </c>
      <c r="E72" s="36"/>
      <c r="F72" s="4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89"/>
  <sheetViews>
    <sheetView workbookViewId="0">
      <selection activeCell="I9" sqref="I9"/>
    </sheetView>
  </sheetViews>
  <sheetFormatPr baseColWidth="10" defaultColWidth="11.5703125" defaultRowHeight="15" x14ac:dyDescent="0.25"/>
  <cols>
    <col min="1" max="1" width="11.5703125" style="1"/>
    <col min="2" max="2" width="3" style="1" bestFit="1" customWidth="1"/>
    <col min="3" max="3" width="3.7109375" style="1" bestFit="1" customWidth="1"/>
    <col min="4" max="4" width="42.28515625" style="1" bestFit="1" customWidth="1"/>
    <col min="5" max="5" width="6.28515625" style="1" bestFit="1" customWidth="1"/>
    <col min="6" max="6" width="7.85546875" style="1" bestFit="1" customWidth="1"/>
    <col min="7" max="7" width="13.28515625" style="1" bestFit="1" customWidth="1"/>
    <col min="8" max="8" width="14.7109375" style="1" bestFit="1" customWidth="1"/>
    <col min="9" max="9" width="48" style="1" customWidth="1"/>
    <col min="10" max="10" width="6.7109375" style="1" bestFit="1" customWidth="1"/>
    <col min="11" max="16384" width="11.5703125" style="1"/>
  </cols>
  <sheetData>
    <row r="1" spans="2:7" ht="15.75" thickBot="1" x14ac:dyDescent="0.3"/>
    <row r="2" spans="2:7" ht="30" customHeight="1" thickBot="1" x14ac:dyDescent="0.3">
      <c r="B2" s="34" t="s">
        <v>22</v>
      </c>
      <c r="C2" s="35"/>
      <c r="D2" s="35" t="s">
        <v>23</v>
      </c>
      <c r="E2" s="36" t="s">
        <v>24</v>
      </c>
      <c r="F2" s="37" t="s">
        <v>25</v>
      </c>
      <c r="G2" s="2"/>
    </row>
    <row r="3" spans="2:7" x14ac:dyDescent="0.25">
      <c r="B3" s="17"/>
      <c r="C3" s="31" t="s">
        <v>26</v>
      </c>
      <c r="D3" s="32" t="s">
        <v>270</v>
      </c>
      <c r="E3" s="33"/>
      <c r="F3" s="38"/>
      <c r="G3" s="2"/>
    </row>
    <row r="4" spans="2:7" x14ac:dyDescent="0.25">
      <c r="B4" s="29"/>
      <c r="C4" s="23" t="s">
        <v>73</v>
      </c>
      <c r="D4" s="24" t="s">
        <v>1</v>
      </c>
      <c r="E4" s="25"/>
      <c r="F4" s="39"/>
      <c r="G4" s="2"/>
    </row>
    <row r="5" spans="2:7" x14ac:dyDescent="0.25">
      <c r="B5" s="19"/>
      <c r="C5" s="14"/>
      <c r="D5" s="27" t="s">
        <v>271</v>
      </c>
      <c r="E5" s="22" t="s">
        <v>188</v>
      </c>
      <c r="F5" s="42">
        <f>(F11)*0.5*0.7+F12*0.7*0.7+(F28-0.5*18)*0.5*0.5</f>
        <v>244.08249999999998</v>
      </c>
    </row>
    <row r="6" spans="2:7" ht="25.5" x14ac:dyDescent="0.25">
      <c r="B6" s="19"/>
      <c r="C6" s="14"/>
      <c r="D6" s="28" t="s">
        <v>272</v>
      </c>
      <c r="E6" s="22" t="s">
        <v>188</v>
      </c>
      <c r="F6" s="42">
        <f>F11*0.5*0.1+F12*0.7*0.1+(F28-0.5*18)*0.5*0.1</f>
        <v>35.740499999999997</v>
      </c>
    </row>
    <row r="7" spans="2:7" ht="25.5" x14ac:dyDescent="0.25">
      <c r="B7" s="19"/>
      <c r="C7" s="14"/>
      <c r="D7" s="28" t="s">
        <v>273</v>
      </c>
      <c r="E7" s="22" t="s">
        <v>188</v>
      </c>
      <c r="F7" s="42">
        <f>F5-F6</f>
        <v>208.34199999999998</v>
      </c>
    </row>
    <row r="8" spans="2:7" x14ac:dyDescent="0.25">
      <c r="B8" s="19"/>
      <c r="C8" s="14"/>
      <c r="D8" s="28" t="s">
        <v>274</v>
      </c>
      <c r="E8" s="22" t="s">
        <v>191</v>
      </c>
      <c r="F8" s="42">
        <f>F11+F12+F28</f>
        <v>584.61</v>
      </c>
    </row>
    <row r="9" spans="2:7" x14ac:dyDescent="0.25">
      <c r="B9" s="29"/>
      <c r="C9" s="23"/>
      <c r="D9" s="24" t="s">
        <v>27</v>
      </c>
      <c r="E9" s="21"/>
      <c r="F9" s="39"/>
    </row>
    <row r="10" spans="2:7" x14ac:dyDescent="0.25">
      <c r="B10" s="29"/>
      <c r="C10" s="23" t="s">
        <v>121</v>
      </c>
      <c r="D10" s="24" t="s">
        <v>275</v>
      </c>
      <c r="E10" s="21"/>
      <c r="F10" s="39"/>
    </row>
    <row r="11" spans="2:7" ht="25.5" x14ac:dyDescent="0.25">
      <c r="B11" s="19"/>
      <c r="C11" s="14"/>
      <c r="D11" s="27" t="s">
        <v>276</v>
      </c>
      <c r="E11" s="22" t="s">
        <v>191</v>
      </c>
      <c r="F11" s="42">
        <f>20+20.14+126.46</f>
        <v>166.6</v>
      </c>
    </row>
    <row r="12" spans="2:7" ht="25.5" x14ac:dyDescent="0.25">
      <c r="B12" s="19"/>
      <c r="C12" s="14"/>
      <c r="D12" s="27" t="s">
        <v>404</v>
      </c>
      <c r="E12" s="22" t="s">
        <v>191</v>
      </c>
      <c r="F12" s="42">
        <v>348</v>
      </c>
    </row>
    <row r="13" spans="2:7" ht="38.25" x14ac:dyDescent="0.25">
      <c r="B13" s="19"/>
      <c r="C13" s="14"/>
      <c r="D13" s="28" t="s">
        <v>277</v>
      </c>
      <c r="E13" s="22" t="s">
        <v>224</v>
      </c>
      <c r="F13" s="42">
        <v>6</v>
      </c>
    </row>
    <row r="14" spans="2:7" x14ac:dyDescent="0.25">
      <c r="B14" s="29"/>
      <c r="C14" s="23"/>
      <c r="D14" s="24" t="s">
        <v>27</v>
      </c>
      <c r="E14" s="21"/>
      <c r="F14" s="39"/>
    </row>
    <row r="15" spans="2:7" x14ac:dyDescent="0.25">
      <c r="B15" s="29"/>
      <c r="C15" s="23" t="s">
        <v>122</v>
      </c>
      <c r="D15" s="24" t="s">
        <v>374</v>
      </c>
      <c r="E15" s="21"/>
      <c r="F15" s="39"/>
    </row>
    <row r="16" spans="2:7" x14ac:dyDescent="0.25">
      <c r="B16" s="29"/>
      <c r="C16" s="23"/>
      <c r="D16" s="28" t="s">
        <v>390</v>
      </c>
      <c r="E16" s="28" t="s">
        <v>9</v>
      </c>
      <c r="F16" s="42">
        <v>54.2</v>
      </c>
    </row>
    <row r="17" spans="2:10" ht="25.5" x14ac:dyDescent="0.25">
      <c r="B17" s="29"/>
      <c r="C17" s="23"/>
      <c r="D17" s="28" t="s">
        <v>128</v>
      </c>
      <c r="E17" s="28" t="s">
        <v>9</v>
      </c>
      <c r="F17" s="42">
        <v>30</v>
      </c>
    </row>
    <row r="18" spans="2:10" ht="25.5" x14ac:dyDescent="0.25">
      <c r="B18" s="29"/>
      <c r="C18" s="23"/>
      <c r="D18" s="28" t="s">
        <v>391</v>
      </c>
      <c r="E18" s="28" t="s">
        <v>8</v>
      </c>
      <c r="F18" s="42">
        <v>186.97</v>
      </c>
    </row>
    <row r="19" spans="2:10" x14ac:dyDescent="0.25">
      <c r="B19" s="29"/>
      <c r="C19" s="23"/>
      <c r="D19" s="28" t="s">
        <v>392</v>
      </c>
      <c r="E19" s="28" t="s">
        <v>13</v>
      </c>
      <c r="F19" s="42">
        <v>28.4</v>
      </c>
    </row>
    <row r="20" spans="2:10" ht="25.5" x14ac:dyDescent="0.25">
      <c r="B20" s="29"/>
      <c r="C20" s="23"/>
      <c r="D20" s="28" t="s">
        <v>393</v>
      </c>
      <c r="E20" s="28" t="s">
        <v>8</v>
      </c>
      <c r="F20" s="42">
        <v>118.58</v>
      </c>
    </row>
    <row r="21" spans="2:10" x14ac:dyDescent="0.25">
      <c r="B21" s="29"/>
      <c r="C21" s="23"/>
      <c r="D21" s="28" t="s">
        <v>394</v>
      </c>
      <c r="E21" s="28" t="s">
        <v>3</v>
      </c>
      <c r="F21" s="42">
        <v>1</v>
      </c>
    </row>
    <row r="22" spans="2:10" x14ac:dyDescent="0.25">
      <c r="B22" s="29"/>
      <c r="C22" s="23"/>
      <c r="D22" s="28" t="s">
        <v>395</v>
      </c>
      <c r="E22" s="28" t="s">
        <v>3</v>
      </c>
      <c r="F22" s="42">
        <v>1</v>
      </c>
    </row>
    <row r="23" spans="2:10" ht="25.5" x14ac:dyDescent="0.25">
      <c r="B23" s="29"/>
      <c r="C23" s="23"/>
      <c r="D23" s="28" t="s">
        <v>396</v>
      </c>
      <c r="E23" s="28" t="s">
        <v>0</v>
      </c>
      <c r="F23" s="42">
        <v>1</v>
      </c>
      <c r="H23" s="3"/>
      <c r="I23" s="3"/>
      <c r="J23" s="3"/>
    </row>
    <row r="24" spans="2:10" ht="129" customHeight="1" x14ac:dyDescent="0.25">
      <c r="B24" s="19"/>
      <c r="C24" s="14"/>
      <c r="D24" s="28" t="s">
        <v>397</v>
      </c>
      <c r="E24" s="28" t="s">
        <v>0</v>
      </c>
      <c r="F24" s="41">
        <v>1</v>
      </c>
      <c r="H24" s="3"/>
      <c r="I24" s="3"/>
    </row>
    <row r="25" spans="2:10" ht="15.75" customHeight="1" x14ac:dyDescent="0.25">
      <c r="B25" s="19"/>
      <c r="C25" s="14"/>
      <c r="D25" s="28" t="s">
        <v>398</v>
      </c>
      <c r="E25" s="28" t="s">
        <v>0</v>
      </c>
      <c r="F25" s="41">
        <v>1</v>
      </c>
      <c r="H25" s="3"/>
      <c r="I25" s="4"/>
      <c r="J25" s="3"/>
    </row>
    <row r="26" spans="2:10" x14ac:dyDescent="0.25">
      <c r="B26" s="29"/>
      <c r="C26" s="23"/>
      <c r="D26" s="24" t="s">
        <v>27</v>
      </c>
      <c r="E26" s="21"/>
      <c r="F26" s="39"/>
      <c r="H26" s="3"/>
      <c r="I26" s="3"/>
      <c r="J26" s="3"/>
    </row>
    <row r="27" spans="2:10" x14ac:dyDescent="0.25">
      <c r="B27" s="29"/>
      <c r="C27" s="23" t="s">
        <v>122</v>
      </c>
      <c r="D27" s="24" t="s">
        <v>278</v>
      </c>
      <c r="E27" s="21"/>
      <c r="F27" s="39"/>
    </row>
    <row r="28" spans="2:10" ht="25.5" x14ac:dyDescent="0.25">
      <c r="B28" s="19"/>
      <c r="C28" s="14"/>
      <c r="D28" s="28" t="s">
        <v>279</v>
      </c>
      <c r="E28" s="22" t="s">
        <v>191</v>
      </c>
      <c r="F28" s="41">
        <f>4.8*2+6.78*4+5.6+8.05+2.66*4+0.5*18</f>
        <v>70.010000000000005</v>
      </c>
    </row>
    <row r="29" spans="2:10" ht="25.5" x14ac:dyDescent="0.25">
      <c r="B29" s="19"/>
      <c r="C29" s="14"/>
      <c r="D29" s="28" t="s">
        <v>280</v>
      </c>
      <c r="E29" s="22" t="s">
        <v>191</v>
      </c>
      <c r="F29" s="41">
        <v>8.33</v>
      </c>
    </row>
    <row r="30" spans="2:10" ht="25.5" x14ac:dyDescent="0.25">
      <c r="B30" s="19"/>
      <c r="C30" s="14"/>
      <c r="D30" s="28" t="s">
        <v>281</v>
      </c>
      <c r="E30" s="22" t="s">
        <v>191</v>
      </c>
      <c r="F30" s="41">
        <f>8.05+4.5</f>
        <v>12.55</v>
      </c>
    </row>
    <row r="31" spans="2:10" ht="25.5" x14ac:dyDescent="0.25">
      <c r="B31" s="19"/>
      <c r="C31" s="14"/>
      <c r="D31" s="28" t="str">
        <f>D12</f>
        <v>SUMINISTRO E INSTALACION DE TUBERIA DE PVC DE 1 1/2" SDR 26</v>
      </c>
      <c r="E31" s="22" t="s">
        <v>191</v>
      </c>
      <c r="F31" s="41">
        <v>25</v>
      </c>
    </row>
    <row r="32" spans="2:10" x14ac:dyDescent="0.25">
      <c r="B32" s="19"/>
      <c r="C32" s="14"/>
      <c r="D32" s="28" t="s">
        <v>282</v>
      </c>
      <c r="E32" s="22" t="s">
        <v>224</v>
      </c>
      <c r="F32" s="41">
        <v>2</v>
      </c>
    </row>
    <row r="33" spans="2:6" ht="25.5" x14ac:dyDescent="0.25">
      <c r="B33" s="19"/>
      <c r="C33" s="14"/>
      <c r="D33" s="28" t="s">
        <v>283</v>
      </c>
      <c r="E33" s="22" t="s">
        <v>193</v>
      </c>
      <c r="F33" s="41">
        <v>1</v>
      </c>
    </row>
    <row r="34" spans="2:6" x14ac:dyDescent="0.25">
      <c r="B34" s="29"/>
      <c r="C34" s="23"/>
      <c r="D34" s="24" t="s">
        <v>27</v>
      </c>
      <c r="E34" s="21"/>
      <c r="F34" s="39"/>
    </row>
    <row r="35" spans="2:6" x14ac:dyDescent="0.25">
      <c r="B35" s="29"/>
      <c r="C35" s="23" t="s">
        <v>28</v>
      </c>
      <c r="D35" s="24" t="s">
        <v>284</v>
      </c>
      <c r="E35" s="21"/>
      <c r="F35" s="39"/>
    </row>
    <row r="36" spans="2:6" x14ac:dyDescent="0.25">
      <c r="B36" s="29"/>
      <c r="C36" s="23" t="s">
        <v>66</v>
      </c>
      <c r="D36" s="24" t="s">
        <v>1</v>
      </c>
      <c r="E36" s="21"/>
      <c r="F36" s="39"/>
    </row>
    <row r="37" spans="2:6" ht="25.5" x14ac:dyDescent="0.25">
      <c r="B37" s="19"/>
      <c r="C37" s="14"/>
      <c r="D37" s="28" t="s">
        <v>285</v>
      </c>
      <c r="E37" s="22" t="s">
        <v>188</v>
      </c>
      <c r="F37" s="74">
        <f>(F42+F43)*0.6*0.7+(F44+F45)*0.8*0.8</f>
        <v>157.3768</v>
      </c>
    </row>
    <row r="38" spans="2:6" ht="25.5" x14ac:dyDescent="0.25">
      <c r="B38" s="19"/>
      <c r="C38" s="14"/>
      <c r="D38" s="28" t="str">
        <f>D7</f>
        <v>RELLENO Y COMPACTADO CON MATERIAL CERNIDO DEL SITIO</v>
      </c>
      <c r="E38" s="22" t="s">
        <v>188</v>
      </c>
      <c r="F38" s="74">
        <f>F37-F39</f>
        <v>135.3056</v>
      </c>
    </row>
    <row r="39" spans="2:6" ht="25.5" x14ac:dyDescent="0.25">
      <c r="B39" s="19"/>
      <c r="C39" s="14"/>
      <c r="D39" s="28" t="str">
        <f>D6</f>
        <v>RELLENO Y COMPACTADO CON MATERIAL SELECTO E=10CM</v>
      </c>
      <c r="E39" s="22" t="s">
        <v>188</v>
      </c>
      <c r="F39" s="74">
        <f>(F42+F43+F44+F45)*0.8*0.1</f>
        <v>22.071200000000001</v>
      </c>
    </row>
    <row r="40" spans="2:6" x14ac:dyDescent="0.25">
      <c r="B40" s="19"/>
      <c r="C40" s="14"/>
      <c r="D40" s="28" t="s">
        <v>274</v>
      </c>
      <c r="E40" s="22" t="s">
        <v>191</v>
      </c>
      <c r="F40" s="42">
        <f>F42+F43+F44+F45</f>
        <v>275.89</v>
      </c>
    </row>
    <row r="41" spans="2:6" x14ac:dyDescent="0.25">
      <c r="B41" s="29"/>
      <c r="C41" s="23" t="s">
        <v>67</v>
      </c>
      <c r="D41" s="24" t="s">
        <v>286</v>
      </c>
      <c r="E41" s="21"/>
      <c r="F41" s="39"/>
    </row>
    <row r="42" spans="2:6" ht="25.5" x14ac:dyDescent="0.25">
      <c r="B42" s="29"/>
      <c r="C42" s="23"/>
      <c r="D42" s="28" t="s">
        <v>287</v>
      </c>
      <c r="E42" s="22" t="s">
        <v>191</v>
      </c>
      <c r="F42" s="42">
        <v>28.4</v>
      </c>
    </row>
    <row r="43" spans="2:6" ht="25.5" x14ac:dyDescent="0.25">
      <c r="B43" s="29"/>
      <c r="C43" s="23"/>
      <c r="D43" s="28" t="s">
        <v>288</v>
      </c>
      <c r="E43" s="22" t="s">
        <v>191</v>
      </c>
      <c r="F43" s="42">
        <v>58.84</v>
      </c>
    </row>
    <row r="44" spans="2:6" ht="25.5" x14ac:dyDescent="0.25">
      <c r="B44" s="19"/>
      <c r="C44" s="14"/>
      <c r="D44" s="28" t="s">
        <v>289</v>
      </c>
      <c r="E44" s="22" t="s">
        <v>191</v>
      </c>
      <c r="F44" s="41">
        <v>20.6</v>
      </c>
    </row>
    <row r="45" spans="2:6" ht="25.5" x14ac:dyDescent="0.25">
      <c r="B45" s="19"/>
      <c r="C45" s="14"/>
      <c r="D45" s="28" t="s">
        <v>290</v>
      </c>
      <c r="E45" s="22" t="s">
        <v>191</v>
      </c>
      <c r="F45" s="41">
        <v>168.05</v>
      </c>
    </row>
    <row r="46" spans="2:6" ht="25.5" x14ac:dyDescent="0.25">
      <c r="B46" s="19"/>
      <c r="C46" s="14"/>
      <c r="D46" s="28" t="s">
        <v>291</v>
      </c>
      <c r="E46" s="22" t="s">
        <v>193</v>
      </c>
      <c r="F46" s="41">
        <v>1</v>
      </c>
    </row>
    <row r="47" spans="2:6" x14ac:dyDescent="0.25">
      <c r="B47" s="19"/>
      <c r="C47" s="14"/>
      <c r="D47" s="28" t="s">
        <v>292</v>
      </c>
      <c r="E47" s="22" t="s">
        <v>224</v>
      </c>
      <c r="F47" s="41">
        <v>6</v>
      </c>
    </row>
    <row r="48" spans="2:6" ht="25.5" x14ac:dyDescent="0.25">
      <c r="B48" s="19"/>
      <c r="C48" s="14"/>
      <c r="D48" s="28" t="s">
        <v>293</v>
      </c>
      <c r="E48" s="22" t="s">
        <v>224</v>
      </c>
      <c r="F48" s="41">
        <v>8</v>
      </c>
    </row>
    <row r="49" spans="2:6" x14ac:dyDescent="0.25">
      <c r="B49" s="19"/>
      <c r="C49" s="14"/>
      <c r="D49" s="28" t="s">
        <v>294</v>
      </c>
      <c r="E49" s="22" t="s">
        <v>224</v>
      </c>
      <c r="F49" s="41">
        <v>2</v>
      </c>
    </row>
    <row r="50" spans="2:6" x14ac:dyDescent="0.25">
      <c r="B50" s="19"/>
      <c r="C50" s="14"/>
      <c r="D50" s="28" t="s">
        <v>295</v>
      </c>
      <c r="E50" s="22" t="s">
        <v>224</v>
      </c>
      <c r="F50" s="41">
        <v>2</v>
      </c>
    </row>
    <row r="51" spans="2:6" ht="25.5" x14ac:dyDescent="0.25">
      <c r="B51" s="19"/>
      <c r="C51" s="14"/>
      <c r="D51" s="28" t="s">
        <v>296</v>
      </c>
      <c r="E51" s="22" t="s">
        <v>193</v>
      </c>
      <c r="F51" s="41">
        <v>1</v>
      </c>
    </row>
    <row r="52" spans="2:6" x14ac:dyDescent="0.25">
      <c r="B52" s="29"/>
      <c r="C52" s="23" t="s">
        <v>118</v>
      </c>
      <c r="D52" s="24" t="s">
        <v>297</v>
      </c>
      <c r="E52" s="21"/>
      <c r="F52" s="39"/>
    </row>
    <row r="53" spans="2:6" ht="63.75" x14ac:dyDescent="0.25">
      <c r="B53" s="29"/>
      <c r="C53" s="23"/>
      <c r="D53" s="28" t="s">
        <v>298</v>
      </c>
      <c r="E53" s="22" t="s">
        <v>224</v>
      </c>
      <c r="F53" s="41">
        <v>8</v>
      </c>
    </row>
    <row r="54" spans="2:6" ht="63.75" x14ac:dyDescent="0.25">
      <c r="B54" s="29"/>
      <c r="C54" s="23"/>
      <c r="D54" s="28" t="s">
        <v>299</v>
      </c>
      <c r="E54" s="22" t="s">
        <v>224</v>
      </c>
      <c r="F54" s="41">
        <v>1</v>
      </c>
    </row>
    <row r="55" spans="2:6" ht="63.75" x14ac:dyDescent="0.25">
      <c r="B55" s="29"/>
      <c r="C55" s="23"/>
      <c r="D55" s="28" t="s">
        <v>300</v>
      </c>
      <c r="E55" s="22" t="s">
        <v>224</v>
      </c>
      <c r="F55" s="41">
        <v>10</v>
      </c>
    </row>
    <row r="56" spans="2:6" ht="25.5" x14ac:dyDescent="0.25">
      <c r="B56" s="29"/>
      <c r="C56" s="23"/>
      <c r="D56" s="28" t="s">
        <v>301</v>
      </c>
      <c r="E56" s="22" t="s">
        <v>224</v>
      </c>
      <c r="F56" s="41">
        <v>2</v>
      </c>
    </row>
    <row r="57" spans="2:6" ht="51" x14ac:dyDescent="0.25">
      <c r="B57" s="29"/>
      <c r="C57" s="23"/>
      <c r="D57" s="27" t="s">
        <v>302</v>
      </c>
      <c r="E57" s="72" t="s">
        <v>191</v>
      </c>
      <c r="F57" s="75">
        <v>7.6</v>
      </c>
    </row>
    <row r="58" spans="2:6" x14ac:dyDescent="0.25">
      <c r="B58" s="29"/>
      <c r="C58" s="23"/>
      <c r="D58" s="27" t="s">
        <v>303</v>
      </c>
      <c r="E58" s="72" t="s">
        <v>224</v>
      </c>
      <c r="F58" s="75">
        <v>5</v>
      </c>
    </row>
    <row r="59" spans="2:6" ht="25.5" x14ac:dyDescent="0.25">
      <c r="B59" s="29"/>
      <c r="C59" s="23"/>
      <c r="D59" s="27" t="s">
        <v>304</v>
      </c>
      <c r="E59" s="72" t="s">
        <v>224</v>
      </c>
      <c r="F59" s="75">
        <v>10</v>
      </c>
    </row>
    <row r="60" spans="2:6" ht="38.25" x14ac:dyDescent="0.25">
      <c r="B60" s="29"/>
      <c r="C60" s="23"/>
      <c r="D60" s="27" t="s">
        <v>305</v>
      </c>
      <c r="E60" s="72" t="s">
        <v>224</v>
      </c>
      <c r="F60" s="75">
        <v>2</v>
      </c>
    </row>
    <row r="61" spans="2:6" ht="25.5" x14ac:dyDescent="0.25">
      <c r="B61" s="29"/>
      <c r="C61" s="23"/>
      <c r="D61" s="27" t="s">
        <v>306</v>
      </c>
      <c r="E61" s="72" t="s">
        <v>191</v>
      </c>
      <c r="F61" s="75">
        <v>7.6</v>
      </c>
    </row>
    <row r="62" spans="2:6" x14ac:dyDescent="0.25">
      <c r="B62" s="29"/>
      <c r="C62" s="23"/>
      <c r="D62" s="27" t="s">
        <v>307</v>
      </c>
      <c r="E62" s="72" t="s">
        <v>224</v>
      </c>
      <c r="F62" s="75">
        <v>1</v>
      </c>
    </row>
    <row r="63" spans="2:6" x14ac:dyDescent="0.25">
      <c r="B63" s="29"/>
      <c r="C63" s="23" t="s">
        <v>29</v>
      </c>
      <c r="D63" s="24" t="s">
        <v>109</v>
      </c>
      <c r="E63" s="21"/>
      <c r="F63" s="39"/>
    </row>
    <row r="64" spans="2:6" x14ac:dyDescent="0.25">
      <c r="B64" s="29"/>
      <c r="C64" s="23" t="s">
        <v>54</v>
      </c>
      <c r="D64" s="24" t="s">
        <v>1</v>
      </c>
      <c r="E64" s="25"/>
      <c r="F64" s="39"/>
    </row>
    <row r="65" spans="2:6" x14ac:dyDescent="0.25">
      <c r="B65" s="29"/>
      <c r="C65" s="23"/>
      <c r="D65" s="27" t="s">
        <v>271</v>
      </c>
      <c r="E65" s="22" t="s">
        <v>188</v>
      </c>
      <c r="F65" s="42">
        <f>F70*0.6*0.6+F71*1*0.6+F72*1*0.6+F73*1.2*0.8+F74*1.8*2.5</f>
        <v>748.72979999999995</v>
      </c>
    </row>
    <row r="66" spans="2:6" ht="25.5" x14ac:dyDescent="0.25">
      <c r="B66" s="29"/>
      <c r="C66" s="23"/>
      <c r="D66" s="28" t="s">
        <v>272</v>
      </c>
      <c r="E66" s="22" t="s">
        <v>188</v>
      </c>
      <c r="F66" s="42">
        <f>(F70*0.6+F71*0.6+F72*0.8+F73+F74+F75*1.8)*0.1</f>
        <v>32.284399999999998</v>
      </c>
    </row>
    <row r="67" spans="2:6" ht="25.5" x14ac:dyDescent="0.25">
      <c r="B67" s="29"/>
      <c r="C67" s="23"/>
      <c r="D67" s="28" t="s">
        <v>273</v>
      </c>
      <c r="E67" s="22" t="s">
        <v>188</v>
      </c>
      <c r="F67" s="42">
        <f>F65-F66</f>
        <v>716.44539999999995</v>
      </c>
    </row>
    <row r="68" spans="2:6" ht="25.5" x14ac:dyDescent="0.25">
      <c r="B68" s="29"/>
      <c r="C68" s="23"/>
      <c r="D68" s="28" t="s">
        <v>308</v>
      </c>
      <c r="E68" s="22" t="s">
        <v>191</v>
      </c>
      <c r="F68" s="42">
        <f>F70+F71+F72+F73+F74</f>
        <v>342.90999999999997</v>
      </c>
    </row>
    <row r="69" spans="2:6" x14ac:dyDescent="0.25">
      <c r="B69" s="29"/>
      <c r="C69" s="23" t="s">
        <v>55</v>
      </c>
      <c r="D69" s="24" t="s">
        <v>309</v>
      </c>
      <c r="E69" s="25"/>
      <c r="F69" s="39"/>
    </row>
    <row r="70" spans="2:6" ht="25.5" x14ac:dyDescent="0.25">
      <c r="B70" s="29"/>
      <c r="C70" s="23"/>
      <c r="D70" s="27" t="s">
        <v>310</v>
      </c>
      <c r="E70" s="72" t="s">
        <v>191</v>
      </c>
      <c r="F70" s="75">
        <f>44.59+7*0.5+6*3.5+36.55</f>
        <v>105.64</v>
      </c>
    </row>
    <row r="71" spans="2:6" ht="25.5" x14ac:dyDescent="0.25">
      <c r="B71" s="29"/>
      <c r="C71" s="23"/>
      <c r="D71" s="27" t="s">
        <v>311</v>
      </c>
      <c r="E71" s="72" t="s">
        <v>191</v>
      </c>
      <c r="F71" s="75">
        <v>16.62</v>
      </c>
    </row>
    <row r="72" spans="2:6" ht="25.5" x14ac:dyDescent="0.25">
      <c r="B72" s="29"/>
      <c r="C72" s="23"/>
      <c r="D72" s="27" t="s">
        <v>312</v>
      </c>
      <c r="E72" s="72" t="s">
        <v>191</v>
      </c>
      <c r="F72" s="75">
        <f>76.1-40.29</f>
        <v>35.809999999999995</v>
      </c>
    </row>
    <row r="73" spans="2:6" ht="25.5" x14ac:dyDescent="0.25">
      <c r="B73" s="29"/>
      <c r="C73" s="23"/>
      <c r="D73" s="27" t="s">
        <v>313</v>
      </c>
      <c r="E73" s="72" t="s">
        <v>191</v>
      </c>
      <c r="F73" s="75">
        <f>72.28+41.51-70.7</f>
        <v>43.089999999999989</v>
      </c>
    </row>
    <row r="74" spans="2:6" ht="25.5" x14ac:dyDescent="0.25">
      <c r="B74" s="29"/>
      <c r="C74" s="23"/>
      <c r="D74" s="27" t="s">
        <v>314</v>
      </c>
      <c r="E74" s="72" t="s">
        <v>191</v>
      </c>
      <c r="F74" s="75">
        <v>141.75</v>
      </c>
    </row>
    <row r="75" spans="2:6" ht="25.5" x14ac:dyDescent="0.25">
      <c r="B75" s="29"/>
      <c r="C75" s="23"/>
      <c r="D75" s="27" t="s">
        <v>315</v>
      </c>
      <c r="E75" s="72" t="s">
        <v>224</v>
      </c>
      <c r="F75" s="75">
        <v>20</v>
      </c>
    </row>
    <row r="76" spans="2:6" x14ac:dyDescent="0.25">
      <c r="B76" s="29"/>
      <c r="C76" s="23"/>
      <c r="D76" s="27" t="s">
        <v>316</v>
      </c>
      <c r="E76" s="72" t="s">
        <v>224</v>
      </c>
      <c r="F76" s="75">
        <v>6</v>
      </c>
    </row>
    <row r="77" spans="2:6" x14ac:dyDescent="0.25">
      <c r="B77" s="29"/>
      <c r="C77" s="23"/>
      <c r="D77" s="27" t="s">
        <v>317</v>
      </c>
      <c r="E77" s="72" t="s">
        <v>224</v>
      </c>
      <c r="F77" s="75">
        <v>3</v>
      </c>
    </row>
    <row r="78" spans="2:6" x14ac:dyDescent="0.25">
      <c r="B78" s="29"/>
      <c r="C78" s="23"/>
      <c r="D78" s="27" t="s">
        <v>318</v>
      </c>
      <c r="E78" s="72" t="s">
        <v>193</v>
      </c>
      <c r="F78" s="75">
        <v>1</v>
      </c>
    </row>
    <row r="79" spans="2:6" x14ac:dyDescent="0.25">
      <c r="B79" s="29"/>
      <c r="C79" s="23" t="s">
        <v>56</v>
      </c>
      <c r="D79" s="24" t="s">
        <v>240</v>
      </c>
      <c r="E79" s="21"/>
      <c r="F79" s="39"/>
    </row>
    <row r="80" spans="2:6" ht="25.5" x14ac:dyDescent="0.25">
      <c r="B80" s="29"/>
      <c r="C80" s="23"/>
      <c r="D80" s="28" t="s">
        <v>319</v>
      </c>
      <c r="E80" s="22" t="s">
        <v>224</v>
      </c>
      <c r="F80" s="41">
        <v>3</v>
      </c>
    </row>
    <row r="81" spans="2:8" ht="25.5" x14ac:dyDescent="0.25">
      <c r="B81" s="29"/>
      <c r="C81" s="23"/>
      <c r="D81" s="28" t="s">
        <v>320</v>
      </c>
      <c r="E81" s="22" t="s">
        <v>193</v>
      </c>
      <c r="F81" s="41">
        <v>1</v>
      </c>
    </row>
    <row r="82" spans="2:8" ht="38.25" x14ac:dyDescent="0.25">
      <c r="B82" s="29"/>
      <c r="C82" s="23"/>
      <c r="D82" s="28" t="s">
        <v>321</v>
      </c>
      <c r="E82" s="22" t="s">
        <v>191</v>
      </c>
      <c r="F82" s="41">
        <f>33.09+11.4*2</f>
        <v>55.89</v>
      </c>
    </row>
    <row r="83" spans="2:8" ht="15.75" thickBot="1" x14ac:dyDescent="0.3">
      <c r="B83" s="51"/>
      <c r="C83" s="73"/>
      <c r="D83" s="76" t="s">
        <v>322</v>
      </c>
      <c r="E83" s="77" t="s">
        <v>191</v>
      </c>
      <c r="F83" s="78">
        <f>15*3.5</f>
        <v>52.5</v>
      </c>
    </row>
    <row r="84" spans="2:8" ht="15.75" thickBot="1" x14ac:dyDescent="0.3">
      <c r="B84" s="54"/>
      <c r="C84" s="55"/>
      <c r="D84" s="56" t="s">
        <v>27</v>
      </c>
      <c r="E84" s="36"/>
      <c r="F84" s="47"/>
    </row>
    <row r="89" spans="2:8" x14ac:dyDescent="0.25">
      <c r="H89" s="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tabSelected="1" topLeftCell="A7" workbookViewId="0">
      <selection activeCell="M10" sqref="M10"/>
    </sheetView>
  </sheetViews>
  <sheetFormatPr baseColWidth="10" defaultRowHeight="12.75" x14ac:dyDescent="0.25"/>
  <cols>
    <col min="1" max="1" width="11.42578125" style="7"/>
    <col min="2" max="2" width="3" style="7" bestFit="1" customWidth="1"/>
    <col min="3" max="3" width="4.42578125" style="7" customWidth="1"/>
    <col min="4" max="4" width="47.5703125" style="7" bestFit="1" customWidth="1"/>
    <col min="5" max="5" width="6.28515625" style="7" bestFit="1" customWidth="1"/>
    <col min="6" max="6" width="7.85546875" style="7" bestFit="1" customWidth="1"/>
    <col min="7" max="16384" width="11.42578125" style="7"/>
  </cols>
  <sheetData>
    <row r="1" spans="2:6" ht="13.5" thickBot="1" x14ac:dyDescent="0.3"/>
    <row r="2" spans="2:6" ht="33.75" customHeight="1" thickBot="1" x14ac:dyDescent="0.3">
      <c r="B2" s="34" t="s">
        <v>22</v>
      </c>
      <c r="C2" s="35"/>
      <c r="D2" s="35" t="s">
        <v>23</v>
      </c>
      <c r="E2" s="36" t="s">
        <v>24</v>
      </c>
      <c r="F2" s="37" t="s">
        <v>25</v>
      </c>
    </row>
    <row r="3" spans="2:6" ht="18" customHeight="1" x14ac:dyDescent="0.25">
      <c r="B3" s="17"/>
      <c r="C3" s="31"/>
      <c r="D3" s="32" t="s">
        <v>444</v>
      </c>
      <c r="E3" s="33"/>
      <c r="F3" s="38"/>
    </row>
    <row r="4" spans="2:6" ht="108" customHeight="1" x14ac:dyDescent="0.25">
      <c r="B4" s="19"/>
      <c r="C4" s="14"/>
      <c r="D4" s="27" t="s">
        <v>441</v>
      </c>
      <c r="E4" s="22" t="s">
        <v>4</v>
      </c>
      <c r="F4" s="42">
        <v>1</v>
      </c>
    </row>
    <row r="5" spans="2:6" ht="107.25" customHeight="1" x14ac:dyDescent="0.25">
      <c r="B5" s="19"/>
      <c r="C5" s="14"/>
      <c r="D5" s="27" t="s">
        <v>451</v>
      </c>
      <c r="E5" s="22" t="s">
        <v>4</v>
      </c>
      <c r="F5" s="42">
        <v>1</v>
      </c>
    </row>
    <row r="6" spans="2:6" ht="63.75" x14ac:dyDescent="0.25">
      <c r="B6" s="19"/>
      <c r="C6" s="14"/>
      <c r="D6" s="27" t="s">
        <v>449</v>
      </c>
      <c r="E6" s="22" t="s">
        <v>4</v>
      </c>
      <c r="F6" s="42">
        <v>1</v>
      </c>
    </row>
    <row r="7" spans="2:6" ht="63.75" x14ac:dyDescent="0.25">
      <c r="B7" s="19"/>
      <c r="C7" s="14"/>
      <c r="D7" s="27" t="s">
        <v>450</v>
      </c>
      <c r="E7" s="22" t="s">
        <v>442</v>
      </c>
      <c r="F7" s="42">
        <v>10</v>
      </c>
    </row>
    <row r="8" spans="2:6" ht="102.75" thickBot="1" x14ac:dyDescent="0.3">
      <c r="B8" s="69"/>
      <c r="C8" s="16"/>
      <c r="D8" s="76" t="s">
        <v>443</v>
      </c>
      <c r="E8" s="52" t="s">
        <v>4</v>
      </c>
      <c r="F8" s="62">
        <v>1</v>
      </c>
    </row>
    <row r="9" spans="2:6" ht="27" customHeight="1" thickBot="1" x14ac:dyDescent="0.3">
      <c r="B9" s="34"/>
      <c r="C9" s="35"/>
      <c r="D9" s="35" t="s">
        <v>27</v>
      </c>
      <c r="E9" s="36"/>
      <c r="F9"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ADMINISTRATIVO</vt:lpstr>
      <vt:lpstr>SISTEMA CONTRAINCENDIO</vt:lpstr>
      <vt:lpstr>GARITA</vt:lpstr>
      <vt:lpstr>CUARTO DE ELÉCTRICO</vt:lpstr>
      <vt:lpstr>OBRAS EXTERIORES</vt:lpstr>
      <vt:lpstr>ELECTRICO</vt:lpstr>
      <vt:lpstr>HIDROSANITARIO</vt:lpstr>
      <vt:lpstr>RESPALDO ELECTRICO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YADIRA MEJÍA</dc:creator>
  <cp:lastModifiedBy>User</cp:lastModifiedBy>
  <cp:lastPrinted>2021-04-30T20:28:27Z</cp:lastPrinted>
  <dcterms:created xsi:type="dcterms:W3CDTF">2021-04-20T21:26:46Z</dcterms:created>
  <dcterms:modified xsi:type="dcterms:W3CDTF">2021-05-21T20:03:32Z</dcterms:modified>
</cp:coreProperties>
</file>