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0605" yWindow="405" windowWidth="9885" windowHeight="7515" tabRatio="726"/>
  </bookViews>
  <sheets>
    <sheet name="PPS CURSRC" sheetId="20" r:id="rId1"/>
  </sheets>
  <externalReferences>
    <externalReference r:id="rId2"/>
  </externalReferences>
  <definedNames>
    <definedName name="_xlnm.Print_Area" localSheetId="0">'PPS CURSRC'!$A$1:$F$239</definedName>
    <definedName name="CU_MATERIALES">[1]Materiales!$A$6:$D$53</definedName>
  </definedNames>
  <calcPr calcId="125725"/>
</workbook>
</file>

<file path=xl/calcChain.xml><?xml version="1.0" encoding="utf-8"?>
<calcChain xmlns="http://schemas.openxmlformats.org/spreadsheetml/2006/main">
  <c r="D192" i="20"/>
  <c r="A192"/>
  <c r="A191"/>
  <c r="D191"/>
  <c r="D12" l="1"/>
  <c r="D13" s="1"/>
  <c r="A146"/>
  <c r="A147" s="1"/>
  <c r="A148" s="1"/>
  <c r="A149" s="1"/>
  <c r="A150" s="1"/>
  <c r="A153" s="1"/>
  <c r="A154" s="1"/>
  <c r="A155" s="1"/>
  <c r="A156" s="1"/>
  <c r="A157" s="1"/>
  <c r="A160" s="1"/>
  <c r="A161" s="1"/>
  <c r="A162" s="1"/>
  <c r="A163" s="1"/>
  <c r="A164" s="1"/>
  <c r="A167" s="1"/>
  <c r="A168" s="1"/>
  <c r="A169" s="1"/>
  <c r="A170" s="1"/>
  <c r="A171" s="1"/>
  <c r="A174" s="1"/>
  <c r="A175" s="1"/>
  <c r="A176" s="1"/>
  <c r="A177" s="1"/>
  <c r="A178" s="1"/>
  <c r="A181" s="1"/>
  <c r="A182" s="1"/>
  <c r="A42"/>
  <c r="A43" s="1"/>
  <c r="A44" s="1"/>
  <c r="A45" s="1"/>
  <c r="A46" s="1"/>
  <c r="A47" s="1"/>
  <c r="A189"/>
  <c r="A190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120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13"/>
  <c r="A114" s="1"/>
  <c r="A115" s="1"/>
  <c r="A8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70"/>
  <c r="A71" s="1"/>
  <c r="A72" s="1"/>
  <c r="A73" s="1"/>
  <c r="A74" s="1"/>
  <c r="A53"/>
  <c r="A54" s="1"/>
  <c r="A55" s="1"/>
  <c r="A56" s="1"/>
  <c r="A57" s="1"/>
  <c r="A58" s="1"/>
  <c r="A59" s="1"/>
  <c r="A60" s="1"/>
  <c r="A61" s="1"/>
  <c r="A62" s="1"/>
  <c r="A63" s="1"/>
  <c r="A64" s="1"/>
  <c r="A65" s="1"/>
  <c r="A19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10"/>
  <c r="A11" s="1"/>
  <c r="A12" s="1"/>
  <c r="A13" l="1"/>
  <c r="A14" s="1"/>
  <c r="F184"/>
  <c r="D121" l="1"/>
  <c r="D122"/>
  <c r="D123"/>
  <c r="D135"/>
  <c r="D138"/>
  <c r="D33"/>
  <c r="D32"/>
  <c r="D19"/>
  <c r="D14"/>
  <c r="D11"/>
  <c r="D70"/>
  <c r="D72"/>
  <c r="D73" s="1"/>
  <c r="D105"/>
  <c r="D104" l="1"/>
  <c r="D103"/>
  <c r="D189"/>
  <c r="D195"/>
  <c r="D209"/>
  <c r="D193"/>
  <c r="D194"/>
  <c r="D125"/>
  <c r="D126"/>
  <c r="D114"/>
  <c r="D45"/>
  <c r="D46" s="1"/>
  <c r="D44"/>
  <c r="D43"/>
  <c r="D100"/>
  <c r="D99"/>
  <c r="D98"/>
  <c r="D97"/>
  <c r="D95"/>
  <c r="D94"/>
  <c r="D93"/>
  <c r="D89"/>
  <c r="D88"/>
  <c r="D85"/>
  <c r="D84"/>
  <c r="D83"/>
  <c r="D101"/>
  <c r="D64"/>
  <c r="D63"/>
  <c r="D62"/>
  <c r="D61"/>
  <c r="D60"/>
  <c r="D56"/>
  <c r="D58"/>
  <c r="D57"/>
  <c r="D35"/>
  <c r="D34"/>
  <c r="D36"/>
  <c r="F76" l="1"/>
  <c r="D55"/>
  <c r="D92" s="1"/>
  <c r="D53"/>
  <c r="D90" s="1"/>
  <c r="D54" l="1"/>
  <c r="D91"/>
  <c r="F48"/>
  <c r="D190" l="1"/>
  <c r="F108" l="1"/>
  <c r="F116" l="1"/>
  <c r="F140" l="1"/>
  <c r="F38"/>
  <c r="F15"/>
  <c r="F66"/>
  <c r="F211"/>
  <c r="F213" l="1"/>
</calcChain>
</file>

<file path=xl/sharedStrings.xml><?xml version="1.0" encoding="utf-8"?>
<sst xmlns="http://schemas.openxmlformats.org/spreadsheetml/2006/main" count="399" uniqueCount="163">
  <si>
    <t>ml</t>
  </si>
  <si>
    <t>unidad</t>
  </si>
  <si>
    <t>m2</t>
  </si>
  <si>
    <t>global</t>
  </si>
  <si>
    <t>DESCRIPCION</t>
  </si>
  <si>
    <t>UNIDAD</t>
  </si>
  <si>
    <t>CANTIDAD</t>
  </si>
  <si>
    <t>P. UNITARIO</t>
  </si>
  <si>
    <t>TOTAL</t>
  </si>
  <si>
    <t>m3</t>
  </si>
  <si>
    <t>PRELIMINAR</t>
  </si>
  <si>
    <t>Limpieza Final</t>
  </si>
  <si>
    <t>TOTAL PRIMER PISO</t>
  </si>
  <si>
    <t>TOTAL PRELIMINAR</t>
  </si>
  <si>
    <t>TOTAL SEGUNDO PISO</t>
  </si>
  <si>
    <t>Relleno de material selecto</t>
  </si>
  <si>
    <t>INSTALACIONES HIDROSANITARIAS</t>
  </si>
  <si>
    <t>TOTAL INS. ELEC. HIDROSANITARIAS.</t>
  </si>
  <si>
    <t>Caja de registro de aguas negras</t>
  </si>
  <si>
    <t>Accesorios</t>
  </si>
  <si>
    <t>CIMENTACION EDIFICIO</t>
  </si>
  <si>
    <t>TOTAL CIMENTACION</t>
  </si>
  <si>
    <t>PRIMER PISO</t>
  </si>
  <si>
    <t>SEGUNDO PISO</t>
  </si>
  <si>
    <t>TECHO</t>
  </si>
  <si>
    <t>Repello y pulido</t>
  </si>
  <si>
    <t>ACABADOS</t>
  </si>
  <si>
    <t>Suministro y instalación de tub pvc AP 1-1/2"</t>
  </si>
  <si>
    <t>suministro y instalación de tub pvc AN 2"</t>
  </si>
  <si>
    <t>suministro y instalación de tub pvc AN 4"</t>
  </si>
  <si>
    <t>Suministro e instalación de Desagüe</t>
  </si>
  <si>
    <t>Suministro e instalación de Pila rival</t>
  </si>
  <si>
    <t>Ubicación: Edificio de Aulas</t>
  </si>
  <si>
    <t>Propietario: U.P.N.F.M.</t>
  </si>
  <si>
    <t>Zapata Aislada Z-C de 1,30x1,30x0,20m, #5@29cm A/S, concreto de 3000psi</t>
  </si>
  <si>
    <t>OFERTA ECONOMICA CURSRC</t>
  </si>
  <si>
    <t>Cargador tipico 2#3, #4@20cm, concreto 3000psi</t>
  </si>
  <si>
    <t>Solera Inferior de 15x20cm, 4#3,#4@20cm,concreto 3000psi</t>
  </si>
  <si>
    <t>Capa de material selecto 10cm</t>
  </si>
  <si>
    <t>Losa entrepiso nervada, ver detalle de planos</t>
  </si>
  <si>
    <t>Suministro y instalación de tub pvc AP 1/2"</t>
  </si>
  <si>
    <t>suministro y instalación de tub pvc AN 6"</t>
  </si>
  <si>
    <t>Caja de registro de aguas lluvias</t>
  </si>
  <si>
    <t>Suministro e instalación de inodoro p/discapacitados</t>
  </si>
  <si>
    <t>Puertas Exteriores madera color P-1</t>
  </si>
  <si>
    <t>Puertas madera color P-3</t>
  </si>
  <si>
    <t>Puertas tambor en pino P-4</t>
  </si>
  <si>
    <t>Puertas madera color P-5</t>
  </si>
  <si>
    <t>Puertas metalica P-6</t>
  </si>
  <si>
    <t>Puertas tambor en pino P-7</t>
  </si>
  <si>
    <t>Puertas madera color P-8</t>
  </si>
  <si>
    <t>Pasamanos en gradas, segundo nivel</t>
  </si>
  <si>
    <t xml:space="preserve">Corona superior en paredes </t>
  </si>
  <si>
    <t>Suministro de barras p/discapacitados</t>
  </si>
  <si>
    <t>PLAZA</t>
  </si>
  <si>
    <t>Viga de orilla de entre piso, de 25x40cm, 6 #6, #3@15cm, concreto de 3000psi</t>
  </si>
  <si>
    <t xml:space="preserve">Losa de gradas </t>
  </si>
  <si>
    <t>Trazo y niveleteado con aparato topografico</t>
  </si>
  <si>
    <t>Pared de ladrillo rafon rustico, semiplanchado, de 6 x 12 x 24 cms , junteado con mezcla m2 cemento arena 1:5 de proporción, con espesor promedio de 1.5 cms.</t>
  </si>
  <si>
    <t>Columnas CA-0/CA-I, de 20x30cm, 4#5, #3@20cm, concreto 4000psi</t>
  </si>
  <si>
    <t>Columnas C-Ci, de 20x30cm, 4#5, #3@20cm, concreto 4000psi</t>
  </si>
  <si>
    <t>Columnas CB-0, de 20x30cm, 4#5, #3@20cm, concreto 4000psi</t>
  </si>
  <si>
    <t>Columnas CB-i, de 40x30cm, 4#5, #3@20cm, concreto 4000psi</t>
  </si>
  <si>
    <t>Columnas CC-0/CD-0, de 20x30cm, 4#5, #3@20cm, concreto 4000psi</t>
  </si>
  <si>
    <t>Solera de cierre de techo, de 15x20cm, 4 #6, #3@15cm, concreto de 4000psi</t>
  </si>
  <si>
    <t>Solera de cierre de techo, de 25x40cm, con 8 # 5, #3@15cm c/a/c, concreto de 4000psi</t>
  </si>
  <si>
    <t>Columnas Ccubo, de25x30cm, 4#6, 1#5, #3@25m, concreto 4000psi</t>
  </si>
  <si>
    <t>Columnas CBp, de 30x40cm, 6#5, #3@20cm, concreto 4000psi</t>
  </si>
  <si>
    <t>Viga de concreto tipo 1jj,2jj, de 40cm x 25 cm, ver tipo de acero en plano, concreto de 4000psi.</t>
  </si>
  <si>
    <t>Viga de concreto tipo 1j,2j, de 40cm x 25 cm, ver tipo de acero en plano, concreto de 4000psi.</t>
  </si>
  <si>
    <t>Viga de concreto tipo 3ii, de 40cm x 25 cm, ver tipo de acero en plano, concreto de 4000psi.</t>
  </si>
  <si>
    <t>Viga de concreto tipo 3i, de 40cm x 25 cm, ver tipo de acero en plano, concreto de 4000psi.</t>
  </si>
  <si>
    <t>Viga de concreto tipo C, ejes A,I, de 30cm x 60 cm, ver tipo de acero en plano, concreto de 4000psi.</t>
  </si>
  <si>
    <t>Viga de concreto tipo A, ejes B`, ver plano, de 30cm x 60 cm, ver tipo de acero en secciones, concreto de 4000psi.</t>
  </si>
  <si>
    <t>Viga de concreto tipo B, ejes C,D,E,F,G,H. de 30cm x 60 cm, ver tipo de acero en secciones, concreto de 4000psi.</t>
  </si>
  <si>
    <t>Zapata Aislada Z-BP de 1,90x1,9x0,35m, #5@18cm A/S, concreto de 4000psi</t>
  </si>
  <si>
    <t>Zapata Aislada Z-C de 1,70x1,70x0,30m, #5@17cm A/S, concreto de 4000psi</t>
  </si>
  <si>
    <t>Zapata Aislada Z-Bi de 1,60x1,60x0,35m, #5@26cm A/S, concreto de 4000psi</t>
  </si>
  <si>
    <t>Zapata Aislada Z-Ai de 1,30x1,30x0,25m, #5@25cm A/S, concreto de 4000psi</t>
  </si>
  <si>
    <t>Zapata Aislada Z-B0 de 1,20x1,20x0,25m, #5@27cm A/S, concreto de4000psi</t>
  </si>
  <si>
    <t>Zapata Aislada Z-C0 de 1,10x1,10x0,25m, #5@35cm A/S, concreto de 4000psi</t>
  </si>
  <si>
    <t>Zapata Aislada Z-C1 de 1,10x1,10x0,25m, #5@35cm A/S, concreto de 4000psi</t>
  </si>
  <si>
    <t>Zapata Aislada ZD-1 de 1,0x1,0x0,20m, #5@33cm A/S, concreto de 4000psi</t>
  </si>
  <si>
    <t>Zapata corrida #2 de 40cm, 3#3 long, #3@17,5cm, concreto de 4000psi, espesor 20cm</t>
  </si>
  <si>
    <t>Zapata corrida #3 de 60 cm, 3#3 long, #3@17,5cm, concreto de 4000psi, espesor 20cm</t>
  </si>
  <si>
    <t xml:space="preserve">Firme de concreto de 10 cm </t>
  </si>
  <si>
    <t>Cargador tipico 2#3, #4@20cm, concreto 4000psi</t>
  </si>
  <si>
    <t>Zapata corrida de 50x20cm, reticula acero, 2 # 4, longitudinales, #4@34cm, concreto 4000psi</t>
  </si>
  <si>
    <t>Zapata aislada de 80x80x20cm, reticula de acero, 3#3 long, 3#4 transv, concreto de 4000psi</t>
  </si>
  <si>
    <t>Ventanas de aluminio pesado color bronce v-1</t>
  </si>
  <si>
    <t>Ventanas de aluminio pesado color bronce v-1`</t>
  </si>
  <si>
    <t>Ventanas de aluminio pesado color bronce v-2`</t>
  </si>
  <si>
    <t>Ventanas de aluminio pesado color bronce v-3`</t>
  </si>
  <si>
    <t>Presupuesto Edificio CURSRC Aulas 1</t>
  </si>
  <si>
    <t>Piso #1 Lado A</t>
  </si>
  <si>
    <t xml:space="preserve">Un  </t>
  </si>
  <si>
    <t>Suministro e Instalacion de Toma corrientes dobles polarizados</t>
  </si>
  <si>
    <t>Suministro e Instalacion de Lamparas de Emergencia</t>
  </si>
  <si>
    <t>Un</t>
  </si>
  <si>
    <t>Suministro e Instalacion de circuitos para ventiladores y ventiladores de techo</t>
  </si>
  <si>
    <t xml:space="preserve"> </t>
  </si>
  <si>
    <t>Piso #1 Lado B</t>
  </si>
  <si>
    <t>Piso #1 Areas Comunes</t>
  </si>
  <si>
    <t>Suministro e Instalacion de Circuitos para Bombas de Fuentes</t>
  </si>
  <si>
    <t>Piso #2 Lado A</t>
  </si>
  <si>
    <t>Piso #2 Lado B</t>
  </si>
  <si>
    <t xml:space="preserve">Unid  </t>
  </si>
  <si>
    <t>INSTALACIONES ELECTRICAS</t>
  </si>
  <si>
    <t xml:space="preserve">Detalles Remate en columnas </t>
  </si>
  <si>
    <t>Ventanas de aluminio pesado color bronce v-4</t>
  </si>
  <si>
    <t>Cerámica espanol en Baños</t>
  </si>
  <si>
    <t>Alta Tension y Utilitarios</t>
  </si>
  <si>
    <t>Suministro e Instalacion de Swicht Board  segun especificacion</t>
  </si>
  <si>
    <t>Suministro e Instalacion de Panel PD2A con todos sus herrajes segun especificacion.</t>
  </si>
  <si>
    <t>Suministro e Instalacion de Panel PAC con todos sus herrajes según segun especificacion.</t>
  </si>
  <si>
    <t>Suministro e Instalacion de Panel PD1B con todos sus herrajes segun especificacion.</t>
  </si>
  <si>
    <t>Suministro e Instalacion de Panel PD1A con todos sus herrajes segun especificacion</t>
  </si>
  <si>
    <t>Canal PVC Aguas Lluvias en techo, incluye bajante cada 4 mts</t>
  </si>
  <si>
    <t xml:space="preserve">Suministro e instalacion de tanques de agua Tipo Rotoplast de 10mts3, bajo tierra.incluye obras de acondicionamiento en el sitio. </t>
  </si>
  <si>
    <t>Sistema de bomba y tanque presurizado 110gals, incluye accesorios</t>
  </si>
  <si>
    <t>Muro de retencion, mamposteria general.</t>
  </si>
  <si>
    <t>Huellas de concreto, segun diseno.</t>
  </si>
  <si>
    <t>GRADAS DE ACCESO INTERMEDIA</t>
  </si>
  <si>
    <r>
      <t>Viga de 25cm x h=variable, 6</t>
    </r>
    <r>
      <rPr>
        <i/>
        <sz val="11"/>
        <color theme="1"/>
        <rFont val="Calibri"/>
        <family val="2"/>
        <scheme val="minor"/>
      </rPr>
      <t xml:space="preserve">#5 </t>
    </r>
    <r>
      <rPr>
        <sz val="11"/>
        <color theme="1"/>
        <rFont val="Calibri"/>
        <family val="2"/>
        <scheme val="minor"/>
      </rPr>
      <t>refuerzo superior, refuerzo inferior varia según secciones especificadas en plano, anillos #3@ 15cm, concreto de 4000psi primer nivel 1</t>
    </r>
  </si>
  <si>
    <t>Canecillos de madera segun diseno</t>
  </si>
  <si>
    <t>Viga de madera,  curada al vapor,  6"x12" (seccion minima), para soporte de techo en pasillos.</t>
  </si>
  <si>
    <t>Cielo falso con plafones de espuma sintetica,  primer nivel, en armadura de aluminio.</t>
  </si>
  <si>
    <t>Suministro e instalación de urinario tipo Artico a AS o similar.</t>
  </si>
  <si>
    <t>Suministro e instalación de inodoro tipo Olympus AS o similar</t>
  </si>
  <si>
    <t>Suministro e instalación de lavamanos tipo Olympus AS o similar  (incluye mueble para empotrar).</t>
  </si>
  <si>
    <t>suministro y instalación de tub pVc All 4" cuadrado</t>
  </si>
  <si>
    <t>suministro y instalación de tub pvc All 8"</t>
  </si>
  <si>
    <t>Suministro e Instalacion de Lamparas fluorescentes 2X59W, coon encendido electronico</t>
  </si>
  <si>
    <t>Suministro e Instalacion de Lamparas fluorescentes 2X59W con encendido electronico.</t>
  </si>
  <si>
    <t>Suministro e Instalacion de Lamparas fluorescentes 2X59W,  con encendido electronico.</t>
  </si>
  <si>
    <t>Suministro e Instalacion de Lamparas en areas comunes,   con encendido electronico.</t>
  </si>
  <si>
    <t>Columnas CD-i, 30x30, 6#5, #3@25m, concreto 4000psi</t>
  </si>
  <si>
    <t>Columnas CD-i, de 30x30cm, 6#5, #3@25m, concreto 4000psi</t>
  </si>
  <si>
    <t>Viga de cierre tipo corona de 52cm de base x 30 cm de alto, ref superior 6 #5, ref inferior 4 #5, #3@12cm, concreto de 4000psi, tipo decorativo, incluye detalles de relieve</t>
  </si>
  <si>
    <t>Viga tensora #1, eje letras 25x40cm, 8#5superior,8#5inferior,#3@15cm.</t>
  </si>
  <si>
    <t>Viga tensora #1, eje numero 25x40cm, 6#5superior,6#5inferior,#3@15cm.</t>
  </si>
  <si>
    <t>Enchape de piedra laminar.</t>
  </si>
  <si>
    <t>Piso de granito terrazo, gris perla formato 40x40cms</t>
  </si>
  <si>
    <t>Zocalo de granito terrazo, gris perla (piezas de 40cms)</t>
  </si>
  <si>
    <t>Pinturas acrilica tipo standard  en paredes.</t>
  </si>
  <si>
    <t>Suministro e Instalacion de Panel PD2B con todos sus herrajessegun especificacion.</t>
  </si>
  <si>
    <t>Suministro e Instalacion de Red de Tierrasegun especificacion.</t>
  </si>
  <si>
    <t>Suministro e Instalacion de circuitos para ventiladores y ventiladores de techo.</t>
  </si>
  <si>
    <t>Soporte metalico tipo Joist, (ver referencia bibliografica, se adjunta tabla de H Parker), para vigas de techo, opcionalmente ver alternativas en planos.</t>
  </si>
  <si>
    <t>Techo de teja natural Tipo exportacion. Incluye sistema de viga vista con panelit tipo machimbre, de 6" de ranurado, sobre canaleta doble, de 2"x6" a cada 60cms y membrana asfaltica para impermeabilizar.</t>
  </si>
  <si>
    <t>Desmonte mecanizado.</t>
  </si>
  <si>
    <t>Excavación Estructural.</t>
  </si>
  <si>
    <t>Botado de material fuera del plantel.</t>
  </si>
  <si>
    <t>Zapata corrida #1 de 50 cm, 4#3 long, #3@17,5cm, concreto de 4000psi, espesor 20cm.</t>
  </si>
  <si>
    <t>Zapata Aislada ZA-0 de 0,90x0,90x0,20m, #5@41cm A/S, concreto de 4000psi.</t>
  </si>
  <si>
    <t>Zapata Aislada ZD-0 de 0,90x0,90x0,20m, #5@40cm A/S, concreto de 4000psi.</t>
  </si>
  <si>
    <t>Sobre elevación con bloque de de 20cm, reforzado en cada hueco con varilla de 3/8</t>
  </si>
  <si>
    <t>Cunetas para aguas lluvias, de ladrillo rafon.(ver detalle).</t>
  </si>
  <si>
    <t>Rejillas metalicas (ver detalles).</t>
  </si>
  <si>
    <t>Fuente decorativa, prefabricada.</t>
  </si>
  <si>
    <t>Gradas de concreto , segun diseno</t>
  </si>
  <si>
    <t>Solera de cierre de techo, de 15x20cm, con 4 # 5, #3@10,20cm c/a/c, concreto de 4000psi.</t>
  </si>
  <si>
    <t>Barniz Nogal oscuro en techo, imitacion viga vista.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</si>
</sst>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&quot;L.&quot;\ 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3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horizontal="left" vertical="top" wrapText="1"/>
    </xf>
    <xf numFmtId="164" fontId="5" fillId="0" borderId="0" xfId="4" applyFont="1" applyAlignment="1">
      <alignment horizontal="center"/>
    </xf>
    <xf numFmtId="0" fontId="0" fillId="0" borderId="0" xfId="0" applyAlignment="1">
      <alignment wrapText="1"/>
    </xf>
    <xf numFmtId="0" fontId="0" fillId="0" borderId="3" xfId="0" applyBorder="1" applyAlignment="1">
      <alignment vertical="top"/>
    </xf>
    <xf numFmtId="0" fontId="0" fillId="0" borderId="0" xfId="0" applyAlignment="1"/>
    <xf numFmtId="0" fontId="6" fillId="0" borderId="0" xfId="0" applyFont="1" applyAlignment="1"/>
    <xf numFmtId="0" fontId="3" fillId="0" borderId="0" xfId="0" applyFont="1" applyAlignment="1">
      <alignment wrapText="1"/>
    </xf>
    <xf numFmtId="0" fontId="7" fillId="0" borderId="4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4" fillId="0" borderId="0" xfId="0" applyFont="1" applyAlignment="1"/>
    <xf numFmtId="164" fontId="0" fillId="0" borderId="0" xfId="4" applyFont="1" applyAlignment="1"/>
    <xf numFmtId="0" fontId="8" fillId="0" borderId="2" xfId="0" applyFont="1" applyBorder="1" applyAlignment="1">
      <alignment wrapText="1"/>
    </xf>
    <xf numFmtId="0" fontId="0" fillId="0" borderId="0" xfId="0" applyFill="1" applyAlignment="1"/>
    <xf numFmtId="0" fontId="0" fillId="0" borderId="0" xfId="0" applyBorder="1" applyAlignment="1"/>
    <xf numFmtId="0" fontId="9" fillId="0" borderId="0" xfId="0" applyFont="1" applyAlignment="1"/>
    <xf numFmtId="164" fontId="0" fillId="0" borderId="0" xfId="0" applyNumberFormat="1" applyAlignment="1"/>
    <xf numFmtId="0" fontId="0" fillId="0" borderId="3" xfId="0" applyBorder="1" applyAlignment="1">
      <alignment horizontal="center" vertical="top"/>
    </xf>
    <xf numFmtId="164" fontId="0" fillId="0" borderId="3" xfId="4" applyFont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164" fontId="0" fillId="0" borderId="3" xfId="4" applyFont="1" applyFill="1" applyBorder="1" applyAlignment="1">
      <alignment horizontal="center" vertical="top"/>
    </xf>
    <xf numFmtId="2" fontId="9" fillId="0" borderId="3" xfId="0" applyNumberFormat="1" applyFont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2" fontId="9" fillId="0" borderId="3" xfId="0" applyNumberFormat="1" applyFont="1" applyFill="1" applyBorder="1" applyAlignment="1">
      <alignment horizontal="center" vertical="top"/>
    </xf>
    <xf numFmtId="164" fontId="0" fillId="0" borderId="3" xfId="4" applyFont="1" applyFill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164" fontId="2" fillId="0" borderId="3" xfId="4" applyFont="1" applyBorder="1" applyAlignment="1">
      <alignment vertical="top"/>
    </xf>
    <xf numFmtId="0" fontId="9" fillId="0" borderId="3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64" fontId="2" fillId="0" borderId="3" xfId="4" applyFont="1" applyBorder="1" applyAlignment="1">
      <alignment horizontal="center" vertical="top"/>
    </xf>
    <xf numFmtId="2" fontId="0" fillId="0" borderId="3" xfId="0" applyNumberFormat="1" applyBorder="1" applyAlignment="1">
      <alignment horizontal="center" vertical="top"/>
    </xf>
    <xf numFmtId="164" fontId="11" fillId="0" borderId="3" xfId="4" applyFont="1" applyBorder="1" applyAlignment="1">
      <alignment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164" fontId="0" fillId="3" borderId="3" xfId="4" applyFont="1" applyFill="1" applyBorder="1" applyAlignment="1">
      <alignment vertical="top"/>
    </xf>
    <xf numFmtId="2" fontId="0" fillId="0" borderId="3" xfId="0" applyNumberFormat="1" applyFill="1" applyBorder="1" applyAlignment="1">
      <alignment horizontal="center" vertical="top"/>
    </xf>
    <xf numFmtId="164" fontId="9" fillId="0" borderId="3" xfId="4" applyFont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4" fontId="0" fillId="0" borderId="0" xfId="4" applyFont="1" applyAlignment="1">
      <alignment vertical="top"/>
    </xf>
    <xf numFmtId="166" fontId="0" fillId="0" borderId="3" xfId="0" applyNumberFormat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0" fillId="0" borderId="3" xfId="0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164" fontId="0" fillId="0" borderId="3" xfId="4" applyFont="1" applyBorder="1" applyAlignment="1">
      <alignment vertical="top" wrapText="1"/>
    </xf>
    <xf numFmtId="164" fontId="0" fillId="0" borderId="0" xfId="0" applyNumberFormat="1" applyAlignment="1">
      <alignment wrapText="1"/>
    </xf>
    <xf numFmtId="0" fontId="0" fillId="0" borderId="0" xfId="0" applyBorder="1" applyAlignment="1">
      <alignment horizontal="center" vertical="top"/>
    </xf>
    <xf numFmtId="164" fontId="0" fillId="0" borderId="0" xfId="4" applyFont="1" applyBorder="1" applyAlignment="1">
      <alignment vertical="top"/>
    </xf>
    <xf numFmtId="0" fontId="4" fillId="0" borderId="0" xfId="0" applyFont="1" applyBorder="1" applyAlignment="1">
      <alignment vertical="top"/>
    </xf>
  </cellXfs>
  <cellStyles count="5">
    <cellStyle name="Comma 2" xfId="3"/>
    <cellStyle name="Millares" xfId="4" builtinId="3"/>
    <cellStyle name="Millares 2" xfId="1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esktop/Lictacion%20Edf1%20CURSRC/Users/hola/Documents/UNITEC/CLASES/2012/PRACTICA/PRACTICA_CELAQUE/TECNISA/PAQUETE%20D/presu_gualcince/FICHAS_GUALCINC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 CANT. PRECIOS UNIT."/>
      <sheetName val="RESUMEN VENTA"/>
      <sheetName val="RESUMEN Costos"/>
      <sheetName val="PROYECTOS"/>
      <sheetName val="Mano de Obra"/>
      <sheetName val="Materiales"/>
      <sheetName val="Equipo"/>
      <sheetName val="limpieza derecho via"/>
      <sheetName val="limpieza de alcantarillas"/>
      <sheetName val="Conformacion tipo I"/>
      <sheetName val="Gaviones"/>
      <sheetName val="Conformacion tipo II)"/>
      <sheetName val="Material Selecto de 15cms"/>
      <sheetName val="Material selecto de 10cms"/>
      <sheetName val="Acarreo de Material Selecto"/>
      <sheetName val="Acarreo de Agua"/>
      <sheetName val="Alcantarilla TCR 24"/>
      <sheetName val="alcantarilla tcr 30"/>
      <sheetName val="alcantarilla TCR 36"/>
      <sheetName val="alcantarilla TCR 42"/>
      <sheetName val="Acarreo de TCR 24"/>
      <sheetName val="Acarreo TCR 30"/>
      <sheetName val="Acarreo TCR 36"/>
      <sheetName val="Acarreo TCR 42"/>
      <sheetName val="Estructuras de mamposteria"/>
      <sheetName val="Estructuras de Ciclopeo"/>
      <sheetName val="Concreto clase A"/>
      <sheetName val="Acero de Refuerzo"/>
      <sheetName val="Remocion de Derrumbes"/>
      <sheetName val="Transporte de Equipo en Lowboy"/>
      <sheetName val="Mezcla de bancos"/>
      <sheetName val="Relleno Con Material de prestam"/>
      <sheetName val="Movilizacion de Equipo"/>
      <sheetName val="Mortero 1-3"/>
      <sheetName val="Mecanizacion"/>
      <sheetName val="EXCAVACION MAT TIPO I)"/>
      <sheetName val="LOSA 15CM"/>
      <sheetName val="TUBERIA 4&quot;"/>
      <sheetName val="relleno mat. sit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A6">
            <v>0</v>
          </cell>
          <cell r="C6">
            <v>0</v>
          </cell>
          <cell r="D6">
            <v>0</v>
          </cell>
        </row>
        <row r="7">
          <cell r="A7">
            <v>200</v>
          </cell>
          <cell r="B7" t="str">
            <v>Agua</v>
          </cell>
          <cell r="C7" t="str">
            <v>Gal</v>
          </cell>
          <cell r="D7">
            <v>0.9</v>
          </cell>
        </row>
        <row r="8">
          <cell r="A8">
            <v>250</v>
          </cell>
          <cell r="B8" t="str">
            <v>Material Selecto para Cama</v>
          </cell>
          <cell r="C8" t="str">
            <v>M3</v>
          </cell>
          <cell r="D8">
            <v>180</v>
          </cell>
        </row>
        <row r="9">
          <cell r="A9">
            <v>300</v>
          </cell>
          <cell r="B9" t="str">
            <v>Alambre de Amarre</v>
          </cell>
          <cell r="C9" t="str">
            <v>LBS</v>
          </cell>
          <cell r="D9">
            <v>17</v>
          </cell>
        </row>
        <row r="10">
          <cell r="A10">
            <v>500</v>
          </cell>
          <cell r="B10" t="str">
            <v>Arena Comun</v>
          </cell>
          <cell r="C10" t="str">
            <v>M3</v>
          </cell>
          <cell r="D10">
            <v>700</v>
          </cell>
        </row>
        <row r="11">
          <cell r="A11">
            <v>600</v>
          </cell>
          <cell r="B11" t="str">
            <v>Piedra</v>
          </cell>
          <cell r="C11" t="str">
            <v>M3</v>
          </cell>
          <cell r="D11">
            <v>600</v>
          </cell>
        </row>
        <row r="12">
          <cell r="A12">
            <v>1000</v>
          </cell>
          <cell r="B12" t="str">
            <v>Madera</v>
          </cell>
          <cell r="C12" t="str">
            <v>PTB</v>
          </cell>
          <cell r="D12">
            <v>17.25</v>
          </cell>
        </row>
        <row r="13">
          <cell r="A13">
            <v>2201</v>
          </cell>
          <cell r="B13" t="str">
            <v>Cemento</v>
          </cell>
          <cell r="C13" t="str">
            <v>BLS</v>
          </cell>
          <cell r="D13">
            <v>168</v>
          </cell>
        </row>
        <row r="14">
          <cell r="A14">
            <v>2500</v>
          </cell>
          <cell r="B14" t="str">
            <v>Clavos</v>
          </cell>
          <cell r="C14" t="str">
            <v>LBS</v>
          </cell>
          <cell r="D14">
            <v>14.3</v>
          </cell>
        </row>
        <row r="15">
          <cell r="A15">
            <v>2750</v>
          </cell>
          <cell r="B15" t="str">
            <v>Tub. Concreto Reforzado Tipo III 24" Diam.</v>
          </cell>
          <cell r="C15" t="str">
            <v>ML</v>
          </cell>
          <cell r="D15">
            <v>1162.8680000000002</v>
          </cell>
        </row>
        <row r="16">
          <cell r="A16">
            <v>2751</v>
          </cell>
          <cell r="B16" t="str">
            <v>Tub. Concreto Reforzado Tipo III 30" Diam.</v>
          </cell>
          <cell r="C16" t="str">
            <v>ML</v>
          </cell>
          <cell r="D16">
            <v>1578.6344000000001</v>
          </cell>
        </row>
        <row r="17">
          <cell r="A17">
            <v>2752</v>
          </cell>
          <cell r="B17" t="str">
            <v>Tub. Concreto Reforzado Tipo III 36" Diam.</v>
          </cell>
          <cell r="C17" t="str">
            <v>ML</v>
          </cell>
          <cell r="D17">
            <v>2195.8048000000003</v>
          </cell>
        </row>
        <row r="18">
          <cell r="A18">
            <v>2800</v>
          </cell>
          <cell r="B18" t="str">
            <v>Tubería PVC 4" diám.</v>
          </cell>
          <cell r="C18" t="str">
            <v>ML</v>
          </cell>
          <cell r="D18">
            <v>130.6</v>
          </cell>
        </row>
        <row r="19">
          <cell r="A19">
            <v>3000</v>
          </cell>
          <cell r="B19" t="str">
            <v>Grava</v>
          </cell>
          <cell r="C19" t="str">
            <v>M3</v>
          </cell>
          <cell r="D19">
            <v>1200</v>
          </cell>
        </row>
        <row r="20">
          <cell r="A20">
            <v>3300</v>
          </cell>
          <cell r="B20" t="str">
            <v>Gavion Tipo Caja de 1 x 1 x 2 M</v>
          </cell>
          <cell r="C20" t="str">
            <v>U</v>
          </cell>
          <cell r="D20">
            <v>818.89</v>
          </cell>
        </row>
        <row r="21">
          <cell r="A21">
            <v>4450</v>
          </cell>
          <cell r="B21" t="str">
            <v xml:space="preserve">Manta </v>
          </cell>
          <cell r="C21" t="str">
            <v>YDS</v>
          </cell>
          <cell r="D21">
            <v>34.5</v>
          </cell>
        </row>
        <row r="22">
          <cell r="A22">
            <v>6500</v>
          </cell>
          <cell r="B22" t="str">
            <v>Varilla de 1 " diam.</v>
          </cell>
          <cell r="C22" t="str">
            <v>ML</v>
          </cell>
          <cell r="D22">
            <v>89.56</v>
          </cell>
        </row>
        <row r="23">
          <cell r="A23">
            <v>6501</v>
          </cell>
          <cell r="B23" t="str">
            <v>Varilla de 3/8" diam.</v>
          </cell>
          <cell r="C23" t="str">
            <v>ML</v>
          </cell>
          <cell r="D23">
            <v>12.62</v>
          </cell>
        </row>
        <row r="24">
          <cell r="A24">
            <v>6502</v>
          </cell>
          <cell r="B24" t="str">
            <v>Varilla de 1/4" diam.</v>
          </cell>
          <cell r="C24" t="str">
            <v>ML</v>
          </cell>
          <cell r="D24">
            <v>4.3</v>
          </cell>
        </row>
        <row r="25">
          <cell r="A25">
            <v>6503</v>
          </cell>
          <cell r="B25" t="str">
            <v>Varilla de 3/4" diam.</v>
          </cell>
          <cell r="C25" t="str">
            <v>ML</v>
          </cell>
          <cell r="D25">
            <v>50.38</v>
          </cell>
        </row>
        <row r="26">
          <cell r="A26">
            <v>6504</v>
          </cell>
          <cell r="B26" t="str">
            <v>Varilla de 5/8" diam.</v>
          </cell>
          <cell r="C26" t="str">
            <v>ML</v>
          </cell>
          <cell r="D26">
            <v>34.979999999999997</v>
          </cell>
        </row>
        <row r="27">
          <cell r="A27">
            <v>6505</v>
          </cell>
          <cell r="B27" t="str">
            <v>Varilla de 1 3/8" diam.</v>
          </cell>
          <cell r="C27" t="str">
            <v>ML</v>
          </cell>
          <cell r="D27">
            <v>0</v>
          </cell>
        </row>
        <row r="28">
          <cell r="A28">
            <v>6506</v>
          </cell>
          <cell r="B28" t="str">
            <v>Varilla de 7/8" diam.</v>
          </cell>
          <cell r="C28" t="str">
            <v>ML</v>
          </cell>
          <cell r="D28">
            <v>0</v>
          </cell>
        </row>
        <row r="29">
          <cell r="A29">
            <v>6510</v>
          </cell>
          <cell r="B29" t="str">
            <v>Varilla de 1/2 " diam.</v>
          </cell>
          <cell r="C29" t="str">
            <v>ML</v>
          </cell>
          <cell r="D29">
            <v>22.38</v>
          </cell>
        </row>
        <row r="30">
          <cell r="A30">
            <v>6518</v>
          </cell>
          <cell r="B30" t="str">
            <v>Barra de Acero Corrugada Grado 60</v>
          </cell>
          <cell r="C30" t="str">
            <v>KG</v>
          </cell>
          <cell r="D30">
            <v>24</v>
          </cell>
        </row>
        <row r="31">
          <cell r="A31">
            <v>7080</v>
          </cell>
          <cell r="B31" t="str">
            <v xml:space="preserve">Grava </v>
          </cell>
          <cell r="C31" t="str">
            <v>M3</v>
          </cell>
          <cell r="D31" t="str">
            <v>KJG</v>
          </cell>
        </row>
        <row r="32">
          <cell r="A32">
            <v>0</v>
          </cell>
          <cell r="C32">
            <v>0</v>
          </cell>
          <cell r="D32">
            <v>0</v>
          </cell>
        </row>
        <row r="33">
          <cell r="A33">
            <v>0</v>
          </cell>
          <cell r="C33">
            <v>0</v>
          </cell>
          <cell r="D33">
            <v>0</v>
          </cell>
        </row>
        <row r="34">
          <cell r="A34">
            <v>0</v>
          </cell>
          <cell r="C34">
            <v>0</v>
          </cell>
          <cell r="D34">
            <v>0</v>
          </cell>
        </row>
        <row r="35">
          <cell r="A35">
            <v>0</v>
          </cell>
          <cell r="C35">
            <v>0</v>
          </cell>
          <cell r="D35">
            <v>0</v>
          </cell>
        </row>
        <row r="36">
          <cell r="A36">
            <v>0</v>
          </cell>
          <cell r="C36">
            <v>0</v>
          </cell>
          <cell r="D36">
            <v>0</v>
          </cell>
        </row>
        <row r="37">
          <cell r="A37">
            <v>0</v>
          </cell>
          <cell r="C37">
            <v>0</v>
          </cell>
          <cell r="D37">
            <v>0</v>
          </cell>
        </row>
        <row r="38">
          <cell r="A38">
            <v>0</v>
          </cell>
          <cell r="C38">
            <v>0</v>
          </cell>
          <cell r="D38">
            <v>0</v>
          </cell>
        </row>
        <row r="39">
          <cell r="A39">
            <v>0</v>
          </cell>
          <cell r="C39">
            <v>0</v>
          </cell>
          <cell r="D39">
            <v>0</v>
          </cell>
        </row>
        <row r="40">
          <cell r="A40">
            <v>0</v>
          </cell>
          <cell r="C40">
            <v>0</v>
          </cell>
          <cell r="D40">
            <v>0</v>
          </cell>
        </row>
        <row r="41">
          <cell r="A41">
            <v>0</v>
          </cell>
          <cell r="C41">
            <v>0</v>
          </cell>
          <cell r="D41">
            <v>0</v>
          </cell>
        </row>
        <row r="42">
          <cell r="A42">
            <v>0</v>
          </cell>
          <cell r="C42">
            <v>0</v>
          </cell>
          <cell r="D42">
            <v>0</v>
          </cell>
        </row>
        <row r="43">
          <cell r="A43">
            <v>0</v>
          </cell>
          <cell r="C43">
            <v>0</v>
          </cell>
          <cell r="D43">
            <v>0</v>
          </cell>
        </row>
        <row r="44">
          <cell r="A44">
            <v>0</v>
          </cell>
          <cell r="C44">
            <v>0</v>
          </cell>
          <cell r="D44">
            <v>0</v>
          </cell>
        </row>
        <row r="45">
          <cell r="A45">
            <v>0</v>
          </cell>
          <cell r="C45">
            <v>0</v>
          </cell>
          <cell r="D45">
            <v>0</v>
          </cell>
        </row>
        <row r="46">
          <cell r="A46">
            <v>0</v>
          </cell>
          <cell r="C46">
            <v>0</v>
          </cell>
          <cell r="D46">
            <v>0</v>
          </cell>
        </row>
        <row r="47">
          <cell r="A47">
            <v>0</v>
          </cell>
          <cell r="C47">
            <v>0</v>
          </cell>
          <cell r="D47">
            <v>0</v>
          </cell>
        </row>
        <row r="48">
          <cell r="A48">
            <v>0</v>
          </cell>
          <cell r="C48">
            <v>0</v>
          </cell>
          <cell r="D48">
            <v>0</v>
          </cell>
        </row>
        <row r="49">
          <cell r="A49">
            <v>0</v>
          </cell>
          <cell r="C49">
            <v>0</v>
          </cell>
          <cell r="D49">
            <v>0</v>
          </cell>
        </row>
        <row r="50">
          <cell r="A50">
            <v>0</v>
          </cell>
          <cell r="C50">
            <v>0</v>
          </cell>
          <cell r="D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</row>
        <row r="52">
          <cell r="A52">
            <v>0</v>
          </cell>
          <cell r="C52">
            <v>0</v>
          </cell>
          <cell r="D52">
            <v>0</v>
          </cell>
        </row>
        <row r="53">
          <cell r="A53">
            <v>0</v>
          </cell>
          <cell r="C53">
            <v>0</v>
          </cell>
          <cell r="D53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theme="6" tint="-0.499984740745262"/>
    <pageSetUpPr fitToPage="1"/>
  </sheetPr>
  <dimension ref="A1:J227"/>
  <sheetViews>
    <sheetView tabSelected="1" zoomScale="90" zoomScaleNormal="90" zoomScaleSheetLayoutView="90" zoomScalePageLayoutView="70" workbookViewId="0">
      <selection activeCell="D224" sqref="D224"/>
    </sheetView>
  </sheetViews>
  <sheetFormatPr baseColWidth="10" defaultColWidth="11.42578125" defaultRowHeight="15"/>
  <cols>
    <col min="1" max="1" width="8.5703125" style="9" customWidth="1"/>
    <col min="2" max="2" width="47" style="7" customWidth="1"/>
    <col min="3" max="3" width="18.7109375" style="1" customWidth="1"/>
    <col min="4" max="4" width="14" style="1" customWidth="1"/>
    <col min="5" max="5" width="18.7109375" style="16" customWidth="1"/>
    <col min="6" max="6" width="20.42578125" style="16" customWidth="1"/>
    <col min="7" max="7" width="11.42578125" style="9"/>
    <col min="8" max="8" width="13.85546875" style="9" bestFit="1" customWidth="1"/>
    <col min="9" max="16384" width="11.42578125" style="9"/>
  </cols>
  <sheetData>
    <row r="1" spans="1:8" ht="15" customHeight="1">
      <c r="B1" s="10" t="s">
        <v>93</v>
      </c>
      <c r="C1" s="10"/>
      <c r="D1" s="10"/>
    </row>
    <row r="2" spans="1:8" ht="15" customHeight="1">
      <c r="B2" s="10"/>
      <c r="C2" s="10"/>
      <c r="D2" s="10"/>
    </row>
    <row r="3" spans="1:8" ht="23.25">
      <c r="B3" s="11" t="s">
        <v>32</v>
      </c>
      <c r="C3" s="11"/>
      <c r="D3" s="11"/>
    </row>
    <row r="4" spans="1:8" ht="23.25">
      <c r="B4" s="11" t="s">
        <v>33</v>
      </c>
      <c r="C4" s="11"/>
      <c r="D4" s="11"/>
      <c r="F4" s="6"/>
    </row>
    <row r="5" spans="1:8" ht="20.25" customHeight="1">
      <c r="B5" s="17"/>
      <c r="C5" s="17"/>
      <c r="D5" s="17"/>
      <c r="E5" s="17"/>
      <c r="F5" s="17"/>
    </row>
    <row r="6" spans="1:8" ht="26.25">
      <c r="A6" s="8"/>
      <c r="B6" s="12" t="s">
        <v>35</v>
      </c>
      <c r="C6" s="13"/>
      <c r="D6" s="13"/>
      <c r="E6" s="13"/>
      <c r="F6" s="14"/>
    </row>
    <row r="7" spans="1:8">
      <c r="A7" s="8"/>
      <c r="B7" s="49"/>
      <c r="C7" s="22"/>
      <c r="D7" s="22"/>
      <c r="E7" s="23"/>
      <c r="F7" s="23"/>
    </row>
    <row r="8" spans="1:8" ht="18.75">
      <c r="A8" s="8">
        <v>1</v>
      </c>
      <c r="B8" s="50" t="s">
        <v>10</v>
      </c>
      <c r="C8" s="24"/>
      <c r="D8" s="25"/>
      <c r="E8" s="23"/>
      <c r="F8" s="23"/>
      <c r="H8" s="9" t="s">
        <v>100</v>
      </c>
    </row>
    <row r="9" spans="1:8">
      <c r="A9" s="8" t="s">
        <v>100</v>
      </c>
      <c r="B9" s="4" t="s">
        <v>4</v>
      </c>
      <c r="C9" s="22" t="s">
        <v>5</v>
      </c>
      <c r="D9" s="22" t="s">
        <v>6</v>
      </c>
      <c r="E9" s="26" t="s">
        <v>7</v>
      </c>
      <c r="F9" s="26" t="s">
        <v>8</v>
      </c>
    </row>
    <row r="10" spans="1:8">
      <c r="A10" s="8">
        <f>+A8+0.01</f>
        <v>1.01</v>
      </c>
      <c r="B10" s="4" t="s">
        <v>150</v>
      </c>
      <c r="C10" s="22" t="s">
        <v>2</v>
      </c>
      <c r="D10" s="27">
        <v>1355.76</v>
      </c>
      <c r="E10" s="23"/>
      <c r="F10" s="23"/>
      <c r="H10" s="21"/>
    </row>
    <row r="11" spans="1:8">
      <c r="A11" s="8">
        <f t="shared" ref="A11:A14" si="0">A10+0.01</f>
        <v>1.02</v>
      </c>
      <c r="B11" s="4" t="s">
        <v>57</v>
      </c>
      <c r="C11" s="22" t="s">
        <v>2</v>
      </c>
      <c r="D11" s="27">
        <f>+D10*1</f>
        <v>1355.76</v>
      </c>
      <c r="E11" s="23"/>
      <c r="F11" s="23"/>
      <c r="H11" s="21"/>
    </row>
    <row r="12" spans="1:8" s="18" customFormat="1">
      <c r="A12" s="8">
        <f t="shared" si="0"/>
        <v>1.03</v>
      </c>
      <c r="B12" s="3" t="s">
        <v>151</v>
      </c>
      <c r="C12" s="28" t="s">
        <v>9</v>
      </c>
      <c r="D12" s="29">
        <f>5.13*5*1+13.77*1*2+3.6*1*4+1*1*9+1.2*5+1.7*9+2.55*4+1.7*5+24.8*12+12*3.4</f>
        <v>454.99000000000007</v>
      </c>
      <c r="E12" s="30"/>
      <c r="F12" s="30"/>
      <c r="H12" s="21"/>
    </row>
    <row r="13" spans="1:8">
      <c r="A13" s="8">
        <f t="shared" si="0"/>
        <v>1.04</v>
      </c>
      <c r="B13" s="4" t="s">
        <v>152</v>
      </c>
      <c r="C13" s="22" t="s">
        <v>9</v>
      </c>
      <c r="D13" s="27">
        <f>+D12*1.2</f>
        <v>545.98800000000006</v>
      </c>
      <c r="E13" s="23"/>
      <c r="F13" s="23"/>
      <c r="H13" s="21"/>
    </row>
    <row r="14" spans="1:8">
      <c r="A14" s="8">
        <f t="shared" si="0"/>
        <v>1.05</v>
      </c>
      <c r="B14" s="4" t="s">
        <v>15</v>
      </c>
      <c r="C14" s="22" t="s">
        <v>9</v>
      </c>
      <c r="D14" s="27">
        <f>21.1*12</f>
        <v>253.20000000000002</v>
      </c>
      <c r="E14" s="23"/>
      <c r="F14" s="23"/>
      <c r="H14" s="21"/>
    </row>
    <row r="15" spans="1:8" ht="18.75">
      <c r="A15" s="8"/>
      <c r="B15" s="4"/>
      <c r="C15" s="22"/>
      <c r="D15" s="31" t="s">
        <v>13</v>
      </c>
      <c r="E15" s="32"/>
      <c r="F15" s="33">
        <f>SUM(F10:F14)</f>
        <v>0</v>
      </c>
    </row>
    <row r="16" spans="1:8">
      <c r="A16" s="8"/>
      <c r="B16" s="4"/>
      <c r="C16" s="22"/>
      <c r="D16" s="22"/>
      <c r="E16" s="23"/>
      <c r="F16" s="23"/>
    </row>
    <row r="17" spans="1:8" ht="18.75">
      <c r="A17" s="8">
        <v>2</v>
      </c>
      <c r="B17" s="50" t="s">
        <v>20</v>
      </c>
      <c r="C17" s="24"/>
      <c r="D17" s="25"/>
      <c r="E17" s="23"/>
      <c r="F17" s="23"/>
    </row>
    <row r="18" spans="1:8">
      <c r="A18" s="8" t="s">
        <v>100</v>
      </c>
      <c r="B18" s="4" t="s">
        <v>4</v>
      </c>
      <c r="C18" s="22" t="s">
        <v>5</v>
      </c>
      <c r="D18" s="22" t="s">
        <v>6</v>
      </c>
      <c r="E18" s="26" t="s">
        <v>7</v>
      </c>
      <c r="F18" s="26" t="s">
        <v>8</v>
      </c>
    </row>
    <row r="19" spans="1:8" s="18" customFormat="1" ht="16.5" customHeight="1">
      <c r="A19" s="8">
        <f>+A17+0.01</f>
        <v>2.0099999999999998</v>
      </c>
      <c r="B19" s="3" t="s">
        <v>120</v>
      </c>
      <c r="C19" s="28" t="s">
        <v>9</v>
      </c>
      <c r="D19" s="34">
        <f>21.8*2.2+16.2*2*0.65</f>
        <v>69.02000000000001</v>
      </c>
      <c r="E19" s="30"/>
      <c r="F19" s="30"/>
      <c r="H19" s="21"/>
    </row>
    <row r="20" spans="1:8" s="18" customFormat="1" ht="37.5" customHeight="1">
      <c r="A20" s="8">
        <f t="shared" ref="A20:A37" si="1">A19+0.01</f>
        <v>2.0199999999999996</v>
      </c>
      <c r="B20" s="3" t="s">
        <v>75</v>
      </c>
      <c r="C20" s="28" t="s">
        <v>5</v>
      </c>
      <c r="D20" s="34">
        <v>7</v>
      </c>
      <c r="E20" s="30"/>
      <c r="F20" s="30"/>
      <c r="H20" s="21"/>
    </row>
    <row r="21" spans="1:8" s="18" customFormat="1" ht="37.5" customHeight="1">
      <c r="A21" s="8">
        <f t="shared" si="1"/>
        <v>2.0299999999999994</v>
      </c>
      <c r="B21" s="3" t="s">
        <v>76</v>
      </c>
      <c r="C21" s="28" t="s">
        <v>5</v>
      </c>
      <c r="D21" s="34">
        <v>1</v>
      </c>
      <c r="E21" s="30"/>
      <c r="F21" s="30"/>
      <c r="H21" s="21"/>
    </row>
    <row r="22" spans="1:8" s="18" customFormat="1" ht="37.5" customHeight="1">
      <c r="A22" s="8">
        <f t="shared" si="1"/>
        <v>2.0399999999999991</v>
      </c>
      <c r="B22" s="3" t="s">
        <v>77</v>
      </c>
      <c r="C22" s="28" t="s">
        <v>5</v>
      </c>
      <c r="D22" s="34">
        <v>6</v>
      </c>
      <c r="E22" s="30"/>
      <c r="F22" s="30"/>
      <c r="H22" s="21"/>
    </row>
    <row r="23" spans="1:8" s="18" customFormat="1" ht="37.5" customHeight="1">
      <c r="A23" s="8">
        <f t="shared" si="1"/>
        <v>2.0499999999999989</v>
      </c>
      <c r="B23" s="3" t="s">
        <v>78</v>
      </c>
      <c r="C23" s="28" t="s">
        <v>5</v>
      </c>
      <c r="D23" s="34">
        <v>13</v>
      </c>
      <c r="E23" s="30"/>
      <c r="F23" s="30"/>
      <c r="H23" s="21"/>
    </row>
    <row r="24" spans="1:8" s="18" customFormat="1" ht="37.5" customHeight="1">
      <c r="A24" s="8">
        <f t="shared" si="1"/>
        <v>2.0599999999999987</v>
      </c>
      <c r="B24" s="3" t="s">
        <v>34</v>
      </c>
      <c r="C24" s="28" t="s">
        <v>5</v>
      </c>
      <c r="D24" s="34">
        <v>2</v>
      </c>
      <c r="E24" s="30"/>
      <c r="F24" s="30"/>
      <c r="H24" s="21"/>
    </row>
    <row r="25" spans="1:8" s="18" customFormat="1" ht="37.5" customHeight="1">
      <c r="A25" s="8">
        <f t="shared" si="1"/>
        <v>2.0699999999999985</v>
      </c>
      <c r="B25" s="3" t="s">
        <v>79</v>
      </c>
      <c r="C25" s="28" t="s">
        <v>5</v>
      </c>
      <c r="D25" s="34">
        <v>2</v>
      </c>
      <c r="E25" s="30"/>
      <c r="F25" s="30"/>
      <c r="H25" s="21"/>
    </row>
    <row r="26" spans="1:8" s="18" customFormat="1" ht="37.5" customHeight="1">
      <c r="A26" s="8">
        <f t="shared" si="1"/>
        <v>2.0799999999999983</v>
      </c>
      <c r="B26" s="3" t="s">
        <v>80</v>
      </c>
      <c r="C26" s="28" t="s">
        <v>5</v>
      </c>
      <c r="D26" s="34">
        <v>1</v>
      </c>
      <c r="E26" s="30"/>
      <c r="F26" s="30"/>
      <c r="H26" s="21"/>
    </row>
    <row r="27" spans="1:8" s="18" customFormat="1" ht="37.5" customHeight="1">
      <c r="A27" s="8">
        <f t="shared" si="1"/>
        <v>2.0899999999999981</v>
      </c>
      <c r="B27" s="3" t="s">
        <v>81</v>
      </c>
      <c r="C27" s="28" t="s">
        <v>5</v>
      </c>
      <c r="D27" s="34">
        <v>6</v>
      </c>
      <c r="E27" s="30"/>
      <c r="F27" s="30"/>
      <c r="H27" s="21"/>
    </row>
    <row r="28" spans="1:8" s="18" customFormat="1" ht="37.5" customHeight="1">
      <c r="A28" s="8">
        <f t="shared" si="1"/>
        <v>2.0999999999999979</v>
      </c>
      <c r="B28" s="3" t="s">
        <v>82</v>
      </c>
      <c r="C28" s="28" t="s">
        <v>5</v>
      </c>
      <c r="D28" s="34">
        <v>12</v>
      </c>
      <c r="E28" s="30"/>
      <c r="F28" s="30"/>
      <c r="H28" s="21"/>
    </row>
    <row r="29" spans="1:8" s="18" customFormat="1" ht="37.5" customHeight="1">
      <c r="A29" s="8">
        <f t="shared" si="1"/>
        <v>2.1099999999999977</v>
      </c>
      <c r="B29" s="3" t="s">
        <v>155</v>
      </c>
      <c r="C29" s="28" t="s">
        <v>5</v>
      </c>
      <c r="D29" s="34">
        <v>1</v>
      </c>
      <c r="E29" s="30"/>
      <c r="F29" s="30"/>
      <c r="H29" s="21"/>
    </row>
    <row r="30" spans="1:8" s="18" customFormat="1" ht="38.25" customHeight="1">
      <c r="A30" s="8">
        <f t="shared" si="1"/>
        <v>2.1199999999999974</v>
      </c>
      <c r="B30" s="3" t="s">
        <v>154</v>
      </c>
      <c r="C30" s="28" t="s">
        <v>5</v>
      </c>
      <c r="D30" s="34">
        <v>2</v>
      </c>
      <c r="E30" s="30"/>
      <c r="F30" s="30"/>
      <c r="H30" s="21"/>
    </row>
    <row r="31" spans="1:8" s="18" customFormat="1" ht="36" customHeight="1">
      <c r="A31" s="8">
        <f t="shared" si="1"/>
        <v>2.1299999999999972</v>
      </c>
      <c r="B31" s="3" t="s">
        <v>153</v>
      </c>
      <c r="C31" s="28" t="s">
        <v>0</v>
      </c>
      <c r="D31" s="34">
        <v>56</v>
      </c>
      <c r="E31" s="30"/>
      <c r="F31" s="30"/>
      <c r="H31" s="21"/>
    </row>
    <row r="32" spans="1:8" s="18" customFormat="1" ht="39" customHeight="1">
      <c r="A32" s="8">
        <f t="shared" si="1"/>
        <v>2.139999999999997</v>
      </c>
      <c r="B32" s="3" t="s">
        <v>83</v>
      </c>
      <c r="C32" s="28" t="s">
        <v>0</v>
      </c>
      <c r="D32" s="34">
        <f>48+8</f>
        <v>56</v>
      </c>
      <c r="E32" s="30"/>
      <c r="F32" s="30"/>
      <c r="H32" s="21"/>
    </row>
    <row r="33" spans="1:8" s="18" customFormat="1" ht="39.75" customHeight="1">
      <c r="A33" s="8">
        <f t="shared" si="1"/>
        <v>2.1499999999999968</v>
      </c>
      <c r="B33" s="3" t="s">
        <v>84</v>
      </c>
      <c r="C33" s="28" t="s">
        <v>0</v>
      </c>
      <c r="D33" s="34">
        <f>8*9+6</f>
        <v>78</v>
      </c>
      <c r="E33" s="30"/>
      <c r="F33" s="30"/>
      <c r="H33" s="21"/>
    </row>
    <row r="34" spans="1:8" s="18" customFormat="1" ht="30" customHeight="1">
      <c r="A34" s="8">
        <f t="shared" si="1"/>
        <v>2.1599999999999966</v>
      </c>
      <c r="B34" s="3" t="s">
        <v>139</v>
      </c>
      <c r="C34" s="28" t="s">
        <v>0</v>
      </c>
      <c r="D34" s="34">
        <f>14*3.8+3.65*2+3.73+7.6*5+3.46</f>
        <v>105.68999999999998</v>
      </c>
      <c r="E34" s="30"/>
      <c r="F34" s="30"/>
      <c r="H34" s="21"/>
    </row>
    <row r="35" spans="1:8" s="18" customFormat="1" ht="30" customHeight="1">
      <c r="A35" s="8">
        <f t="shared" si="1"/>
        <v>2.1699999999999964</v>
      </c>
      <c r="B35" s="3" t="s">
        <v>140</v>
      </c>
      <c r="C35" s="28" t="s">
        <v>0</v>
      </c>
      <c r="D35" s="34">
        <f>8.78*8+2.6*2</f>
        <v>75.44</v>
      </c>
      <c r="E35" s="30"/>
      <c r="F35" s="30"/>
      <c r="H35" s="21"/>
    </row>
    <row r="36" spans="1:8" s="18" customFormat="1" ht="30">
      <c r="A36" s="8">
        <f t="shared" si="1"/>
        <v>2.1799999999999962</v>
      </c>
      <c r="B36" s="3" t="s">
        <v>156</v>
      </c>
      <c r="C36" s="22" t="s">
        <v>2</v>
      </c>
      <c r="D36" s="34">
        <f>144.75+8.55*5</f>
        <v>187.5</v>
      </c>
      <c r="E36" s="30"/>
      <c r="F36" s="30"/>
      <c r="H36" s="21"/>
    </row>
    <row r="37" spans="1:8" s="18" customFormat="1">
      <c r="A37" s="8">
        <f t="shared" si="1"/>
        <v>2.1899999999999959</v>
      </c>
      <c r="B37" s="3" t="s">
        <v>85</v>
      </c>
      <c r="C37" s="28" t="s">
        <v>2</v>
      </c>
      <c r="D37" s="29">
        <v>665</v>
      </c>
      <c r="E37" s="30"/>
      <c r="F37" s="30"/>
      <c r="H37" s="21"/>
    </row>
    <row r="38" spans="1:8" ht="18.75">
      <c r="A38" s="8"/>
      <c r="B38" s="4"/>
      <c r="C38" s="22"/>
      <c r="D38" s="31" t="s">
        <v>21</v>
      </c>
      <c r="E38" s="32"/>
      <c r="F38" s="33">
        <f>SUM(F19:F37)</f>
        <v>0</v>
      </c>
    </row>
    <row r="39" spans="1:8" ht="18.75">
      <c r="A39" s="8"/>
      <c r="B39" s="4"/>
      <c r="C39" s="22"/>
      <c r="D39" s="35"/>
      <c r="E39" s="36"/>
      <c r="F39" s="33"/>
    </row>
    <row r="40" spans="1:8" ht="18.75">
      <c r="A40" s="8">
        <v>3</v>
      </c>
      <c r="B40" s="50" t="s">
        <v>54</v>
      </c>
      <c r="C40" s="24"/>
      <c r="D40" s="25"/>
      <c r="E40" s="23"/>
      <c r="F40" s="23"/>
    </row>
    <row r="41" spans="1:8">
      <c r="A41" s="8" t="s">
        <v>100</v>
      </c>
      <c r="B41" s="4" t="s">
        <v>4</v>
      </c>
      <c r="C41" s="22" t="s">
        <v>5</v>
      </c>
      <c r="D41" s="22" t="s">
        <v>6</v>
      </c>
      <c r="E41" s="26" t="s">
        <v>7</v>
      </c>
      <c r="F41" s="26" t="s">
        <v>8</v>
      </c>
    </row>
    <row r="42" spans="1:8">
      <c r="A42" s="8">
        <f>+A40+0.01</f>
        <v>3.01</v>
      </c>
      <c r="B42" s="4" t="s">
        <v>38</v>
      </c>
      <c r="C42" s="22" t="s">
        <v>9</v>
      </c>
      <c r="D42" s="22">
        <v>503.67</v>
      </c>
      <c r="E42" s="23"/>
      <c r="F42" s="23"/>
      <c r="H42" s="21"/>
    </row>
    <row r="43" spans="1:8">
      <c r="A43" s="8">
        <f t="shared" ref="A43:A47" si="2">A42+0.01</f>
        <v>3.0199999999999996</v>
      </c>
      <c r="B43" s="4" t="s">
        <v>121</v>
      </c>
      <c r="C43" s="22" t="s">
        <v>0</v>
      </c>
      <c r="D43" s="22">
        <f>8.37*20+1.77*4+11*3*1.8+1.51*3+1.8*3*8+1.51*3</f>
        <v>286.14</v>
      </c>
      <c r="E43" s="23"/>
      <c r="F43" s="23"/>
      <c r="H43" s="21"/>
    </row>
    <row r="44" spans="1:8">
      <c r="A44" s="8">
        <f t="shared" si="2"/>
        <v>3.0299999999999994</v>
      </c>
      <c r="B44" s="4" t="s">
        <v>141</v>
      </c>
      <c r="C44" s="22" t="s">
        <v>2</v>
      </c>
      <c r="D44" s="37">
        <f>3.75*16+3.76*24+3.75*16+3.75*16+3.15*4+3.15*4</f>
        <v>295.44000000000005</v>
      </c>
      <c r="E44" s="23"/>
      <c r="F44" s="23"/>
      <c r="H44" s="21"/>
    </row>
    <row r="45" spans="1:8" ht="30">
      <c r="A45" s="8">
        <f t="shared" si="2"/>
        <v>3.0399999999999991</v>
      </c>
      <c r="B45" s="4" t="s">
        <v>157</v>
      </c>
      <c r="C45" s="22" t="s">
        <v>0</v>
      </c>
      <c r="D45" s="37">
        <f>69.24+60.96</f>
        <v>130.19999999999999</v>
      </c>
      <c r="E45" s="23"/>
      <c r="F45" s="23"/>
      <c r="H45" s="21"/>
    </row>
    <row r="46" spans="1:8">
      <c r="A46" s="8">
        <f t="shared" si="2"/>
        <v>3.0499999999999989</v>
      </c>
      <c r="B46" s="4" t="s">
        <v>158</v>
      </c>
      <c r="C46" s="22" t="s">
        <v>0</v>
      </c>
      <c r="D46" s="37">
        <f>+D45*1</f>
        <v>130.19999999999999</v>
      </c>
      <c r="E46" s="23"/>
      <c r="F46" s="23"/>
      <c r="H46" s="21"/>
    </row>
    <row r="47" spans="1:8">
      <c r="A47" s="8">
        <f t="shared" si="2"/>
        <v>3.0599999999999987</v>
      </c>
      <c r="B47" s="4" t="s">
        <v>159</v>
      </c>
      <c r="C47" s="22" t="s">
        <v>3</v>
      </c>
      <c r="D47" s="37">
        <v>2</v>
      </c>
      <c r="E47" s="23"/>
      <c r="F47" s="23"/>
      <c r="H47" s="21"/>
    </row>
    <row r="48" spans="1:8" ht="18.75">
      <c r="A48" s="8"/>
      <c r="B48" s="4"/>
      <c r="C48" s="22"/>
      <c r="D48" s="31" t="s">
        <v>14</v>
      </c>
      <c r="E48" s="32"/>
      <c r="F48" s="38">
        <f>SUM(F42:F47)</f>
        <v>0</v>
      </c>
    </row>
    <row r="49" spans="1:8" ht="18.75">
      <c r="A49" s="8"/>
      <c r="B49" s="4"/>
      <c r="C49" s="22"/>
      <c r="D49" s="35"/>
      <c r="E49" s="36"/>
      <c r="F49" s="38"/>
    </row>
    <row r="50" spans="1:8" ht="18.75">
      <c r="A50" s="8"/>
      <c r="B50" s="4"/>
      <c r="C50" s="22"/>
      <c r="D50" s="35"/>
      <c r="E50" s="36"/>
      <c r="F50" s="38"/>
    </row>
    <row r="51" spans="1:8" ht="18.75">
      <c r="A51" s="8">
        <v>4</v>
      </c>
      <c r="B51" s="50" t="s">
        <v>22</v>
      </c>
      <c r="C51" s="24"/>
      <c r="D51" s="25"/>
      <c r="E51" s="23"/>
      <c r="F51" s="23"/>
    </row>
    <row r="52" spans="1:8">
      <c r="A52" s="8" t="s">
        <v>100</v>
      </c>
      <c r="B52" s="4" t="s">
        <v>4</v>
      </c>
      <c r="C52" s="22" t="s">
        <v>5</v>
      </c>
      <c r="D52" s="22" t="s">
        <v>6</v>
      </c>
      <c r="E52" s="26" t="s">
        <v>7</v>
      </c>
      <c r="F52" s="26" t="s">
        <v>8</v>
      </c>
      <c r="H52" s="21" t="s">
        <v>100</v>
      </c>
    </row>
    <row r="53" spans="1:8" s="7" customFormat="1" ht="45.75" customHeight="1">
      <c r="A53" s="4">
        <f>+A51+0.01</f>
        <v>4.01</v>
      </c>
      <c r="B53" s="4" t="s">
        <v>58</v>
      </c>
      <c r="C53" s="53" t="s">
        <v>2</v>
      </c>
      <c r="D53" s="54">
        <f>+D35*2.95+D34*2.95</f>
        <v>534.33349999999996</v>
      </c>
      <c r="E53" s="55"/>
      <c r="F53" s="55"/>
      <c r="H53" s="56"/>
    </row>
    <row r="54" spans="1:8">
      <c r="A54" s="8">
        <f t="shared" ref="A54:A65" si="3">A53+0.01</f>
        <v>4.0199999999999996</v>
      </c>
      <c r="B54" s="4" t="s">
        <v>25</v>
      </c>
      <c r="C54" s="28" t="s">
        <v>2</v>
      </c>
      <c r="D54" s="37">
        <f>+D53*2</f>
        <v>1068.6669999999999</v>
      </c>
      <c r="E54" s="23"/>
      <c r="F54" s="23"/>
      <c r="H54" s="21"/>
    </row>
    <row r="55" spans="1:8" ht="30">
      <c r="A55" s="8">
        <f t="shared" si="3"/>
        <v>4.0299999999999994</v>
      </c>
      <c r="B55" s="4" t="s">
        <v>37</v>
      </c>
      <c r="C55" s="22" t="s">
        <v>0</v>
      </c>
      <c r="D55" s="37">
        <f>+D35+D34</f>
        <v>181.13</v>
      </c>
      <c r="E55" s="23"/>
      <c r="F55" s="23"/>
      <c r="H55" s="21"/>
    </row>
    <row r="56" spans="1:8" ht="29.25" customHeight="1">
      <c r="A56" s="8">
        <f t="shared" si="3"/>
        <v>4.0399999999999991</v>
      </c>
      <c r="B56" s="4" t="s">
        <v>59</v>
      </c>
      <c r="C56" s="22" t="s">
        <v>0</v>
      </c>
      <c r="D56" s="37">
        <f>14*2.9*2+2.9</f>
        <v>84.100000000000009</v>
      </c>
      <c r="E56" s="23"/>
      <c r="F56" s="23"/>
      <c r="H56" s="21"/>
    </row>
    <row r="57" spans="1:8" ht="36" customHeight="1">
      <c r="A57" s="8">
        <f t="shared" si="3"/>
        <v>4.0499999999999989</v>
      </c>
      <c r="B57" s="4" t="s">
        <v>67</v>
      </c>
      <c r="C57" s="22" t="s">
        <v>0</v>
      </c>
      <c r="D57" s="37">
        <f>6*2.9</f>
        <v>17.399999999999999</v>
      </c>
      <c r="E57" s="23"/>
      <c r="F57" s="23"/>
      <c r="H57" s="21"/>
    </row>
    <row r="58" spans="1:8" ht="29.25" customHeight="1">
      <c r="A58" s="8">
        <f t="shared" si="3"/>
        <v>4.0599999999999987</v>
      </c>
      <c r="B58" s="4" t="s">
        <v>60</v>
      </c>
      <c r="C58" s="22" t="s">
        <v>0</v>
      </c>
      <c r="D58" s="37">
        <f>6*2.9</f>
        <v>17.399999999999999</v>
      </c>
      <c r="E58" s="23"/>
      <c r="F58" s="23"/>
      <c r="H58" s="21"/>
    </row>
    <row r="59" spans="1:8" ht="29.25" customHeight="1">
      <c r="A59" s="8">
        <f t="shared" si="3"/>
        <v>4.0699999999999985</v>
      </c>
      <c r="B59" s="4" t="s">
        <v>61</v>
      </c>
      <c r="C59" s="22" t="s">
        <v>0</v>
      </c>
      <c r="D59" s="37">
        <v>2.9</v>
      </c>
      <c r="E59" s="23"/>
      <c r="F59" s="23"/>
      <c r="H59" s="21"/>
    </row>
    <row r="60" spans="1:8" ht="38.25" customHeight="1">
      <c r="A60" s="8">
        <f t="shared" si="3"/>
        <v>4.0799999999999983</v>
      </c>
      <c r="B60" s="4" t="s">
        <v>63</v>
      </c>
      <c r="C60" s="22" t="s">
        <v>0</v>
      </c>
      <c r="D60" s="37">
        <f>2*2.9</f>
        <v>5.8</v>
      </c>
      <c r="E60" s="23"/>
      <c r="F60" s="23"/>
      <c r="H60" s="21"/>
    </row>
    <row r="61" spans="1:8" ht="29.25" customHeight="1">
      <c r="A61" s="8">
        <f t="shared" si="3"/>
        <v>4.0899999999999981</v>
      </c>
      <c r="B61" s="4" t="s">
        <v>62</v>
      </c>
      <c r="C61" s="22" t="s">
        <v>0</v>
      </c>
      <c r="D61" s="37">
        <f>7*2.9</f>
        <v>20.3</v>
      </c>
      <c r="E61" s="23"/>
      <c r="F61" s="23"/>
      <c r="H61" s="21"/>
    </row>
    <row r="62" spans="1:8" ht="39" customHeight="1">
      <c r="A62" s="8">
        <f t="shared" si="3"/>
        <v>4.0999999999999979</v>
      </c>
      <c r="B62" s="4" t="s">
        <v>137</v>
      </c>
      <c r="C62" s="22" t="s">
        <v>0</v>
      </c>
      <c r="D62" s="37">
        <f>12*2.9</f>
        <v>34.799999999999997</v>
      </c>
      <c r="E62" s="23"/>
      <c r="F62" s="23"/>
      <c r="H62" s="21"/>
    </row>
    <row r="63" spans="1:8" ht="36.75" customHeight="1">
      <c r="A63" s="8">
        <f t="shared" si="3"/>
        <v>4.1099999999999977</v>
      </c>
      <c r="B63" s="4" t="s">
        <v>66</v>
      </c>
      <c r="C63" s="22" t="s">
        <v>0</v>
      </c>
      <c r="D63" s="37">
        <f>3*2.9</f>
        <v>8.6999999999999993</v>
      </c>
      <c r="E63" s="23"/>
      <c r="F63" s="23"/>
      <c r="H63" s="21"/>
    </row>
    <row r="64" spans="1:8">
      <c r="A64" s="8">
        <f t="shared" si="3"/>
        <v>4.1199999999999974</v>
      </c>
      <c r="B64" s="4" t="s">
        <v>86</v>
      </c>
      <c r="C64" s="22" t="s">
        <v>0</v>
      </c>
      <c r="D64" s="37">
        <f>6*1.46</f>
        <v>8.76</v>
      </c>
      <c r="E64" s="23"/>
      <c r="F64" s="23"/>
      <c r="H64" s="21"/>
    </row>
    <row r="65" spans="1:8">
      <c r="A65" s="8">
        <f t="shared" si="3"/>
        <v>4.1299999999999972</v>
      </c>
      <c r="B65" s="4" t="s">
        <v>160</v>
      </c>
      <c r="C65" s="22" t="s">
        <v>2</v>
      </c>
      <c r="D65" s="37">
        <v>13.8</v>
      </c>
      <c r="E65" s="23"/>
      <c r="F65" s="23"/>
      <c r="H65" s="21"/>
    </row>
    <row r="66" spans="1:8" ht="18.75">
      <c r="A66" s="8"/>
      <c r="B66" s="4"/>
      <c r="C66" s="22"/>
      <c r="D66" s="31" t="s">
        <v>12</v>
      </c>
      <c r="E66" s="32"/>
      <c r="F66" s="38">
        <f>SUM(F53:F65)</f>
        <v>0</v>
      </c>
    </row>
    <row r="67" spans="1:8" ht="18.75">
      <c r="A67" s="8"/>
      <c r="B67" s="4"/>
      <c r="C67" s="22"/>
      <c r="D67" s="35"/>
      <c r="E67" s="36"/>
      <c r="F67" s="33"/>
    </row>
    <row r="68" spans="1:8" ht="18.75">
      <c r="A68" s="8">
        <v>5</v>
      </c>
      <c r="B68" s="50" t="s">
        <v>122</v>
      </c>
      <c r="C68" s="24"/>
      <c r="D68" s="25"/>
      <c r="E68" s="23"/>
      <c r="F68" s="23"/>
    </row>
    <row r="69" spans="1:8">
      <c r="A69" s="8" t="s">
        <v>100</v>
      </c>
      <c r="B69" s="4" t="s">
        <v>4</v>
      </c>
      <c r="C69" s="22" t="s">
        <v>5</v>
      </c>
      <c r="D69" s="22" t="s">
        <v>6</v>
      </c>
      <c r="E69" s="26" t="s">
        <v>7</v>
      </c>
      <c r="F69" s="26" t="s">
        <v>8</v>
      </c>
    </row>
    <row r="70" spans="1:8" ht="32.25" customHeight="1">
      <c r="A70" s="8">
        <f>+A68+0.01</f>
        <v>5.01</v>
      </c>
      <c r="B70" s="4" t="s">
        <v>87</v>
      </c>
      <c r="C70" s="22" t="s">
        <v>0</v>
      </c>
      <c r="D70" s="22">
        <f>8.6+10.4+2+2</f>
        <v>23</v>
      </c>
      <c r="E70" s="23"/>
      <c r="F70" s="23"/>
      <c r="H70" s="21"/>
    </row>
    <row r="71" spans="1:8" ht="34.5" customHeight="1">
      <c r="A71" s="8">
        <f t="shared" ref="A71:A74" si="4">A70+0.01</f>
        <v>5.0199999999999996</v>
      </c>
      <c r="B71" s="4" t="s">
        <v>88</v>
      </c>
      <c r="C71" s="22" t="s">
        <v>5</v>
      </c>
      <c r="D71" s="22">
        <v>13</v>
      </c>
      <c r="E71" s="23"/>
      <c r="F71" s="23"/>
      <c r="H71" s="21"/>
    </row>
    <row r="72" spans="1:8" ht="66" customHeight="1">
      <c r="A72" s="8">
        <f t="shared" si="4"/>
        <v>5.0299999999999994</v>
      </c>
      <c r="B72" s="4" t="s">
        <v>58</v>
      </c>
      <c r="C72" s="22" t="s">
        <v>2</v>
      </c>
      <c r="D72" s="37">
        <f>2.1*(8.6+10.5+2.15*2)</f>
        <v>49.140000000000008</v>
      </c>
      <c r="E72" s="23"/>
      <c r="F72" s="23"/>
      <c r="H72" s="21"/>
    </row>
    <row r="73" spans="1:8">
      <c r="A73" s="8">
        <f t="shared" si="4"/>
        <v>5.0399999999999991</v>
      </c>
      <c r="B73" s="4" t="s">
        <v>25</v>
      </c>
      <c r="C73" s="28" t="s">
        <v>2</v>
      </c>
      <c r="D73" s="37">
        <f>+D72*2</f>
        <v>98.280000000000015</v>
      </c>
      <c r="E73" s="23"/>
      <c r="F73" s="23"/>
      <c r="H73" s="21"/>
    </row>
    <row r="74" spans="1:8">
      <c r="A74" s="8">
        <f t="shared" si="4"/>
        <v>5.0499999999999989</v>
      </c>
      <c r="B74" s="4" t="s">
        <v>56</v>
      </c>
      <c r="C74" s="22" t="s">
        <v>2</v>
      </c>
      <c r="D74" s="37">
        <v>19.600000000000001</v>
      </c>
      <c r="E74" s="23"/>
      <c r="F74" s="23"/>
      <c r="H74" s="21"/>
    </row>
    <row r="75" spans="1:8">
      <c r="A75" s="8"/>
      <c r="B75" s="4"/>
      <c r="C75" s="28"/>
      <c r="D75" s="28"/>
      <c r="E75" s="23"/>
      <c r="F75" s="23"/>
    </row>
    <row r="76" spans="1:8" ht="18.75">
      <c r="A76" s="8"/>
      <c r="B76" s="4"/>
      <c r="C76" s="22"/>
      <c r="D76" s="31" t="s">
        <v>14</v>
      </c>
      <c r="E76" s="32"/>
      <c r="F76" s="38">
        <f>SUM(F70:F75)</f>
        <v>0</v>
      </c>
    </row>
    <row r="77" spans="1:8" ht="10.9" customHeight="1">
      <c r="A77" s="8"/>
      <c r="B77" s="4"/>
      <c r="C77" s="22"/>
      <c r="D77" s="35"/>
      <c r="E77" s="36"/>
      <c r="F77" s="33"/>
    </row>
    <row r="78" spans="1:8" ht="10.9" customHeight="1">
      <c r="A78" s="8"/>
      <c r="B78" s="4"/>
      <c r="C78" s="22"/>
      <c r="D78" s="35"/>
      <c r="E78" s="36"/>
      <c r="F78" s="33"/>
    </row>
    <row r="79" spans="1:8" ht="18.75">
      <c r="A79" s="8">
        <v>6</v>
      </c>
      <c r="B79" s="50" t="s">
        <v>23</v>
      </c>
      <c r="C79" s="24"/>
      <c r="D79" s="25"/>
      <c r="E79" s="23"/>
      <c r="F79" s="23"/>
    </row>
    <row r="80" spans="1:8">
      <c r="A80" s="8" t="s">
        <v>100</v>
      </c>
      <c r="B80" s="4" t="s">
        <v>4</v>
      </c>
      <c r="C80" s="22" t="s">
        <v>5</v>
      </c>
      <c r="D80" s="22" t="s">
        <v>6</v>
      </c>
      <c r="E80" s="26" t="s">
        <v>7</v>
      </c>
      <c r="F80" s="26" t="s">
        <v>8</v>
      </c>
    </row>
    <row r="81" spans="1:8" ht="15" customHeight="1">
      <c r="A81" s="8">
        <f>+A79+0.01</f>
        <v>6.01</v>
      </c>
      <c r="B81" s="4" t="s">
        <v>39</v>
      </c>
      <c r="C81" s="22" t="s">
        <v>2</v>
      </c>
      <c r="D81" s="37">
        <v>632.75</v>
      </c>
      <c r="E81" s="23"/>
      <c r="F81" s="23"/>
      <c r="H81" s="21"/>
    </row>
    <row r="82" spans="1:8" ht="65.25" customHeight="1">
      <c r="A82" s="8">
        <f t="shared" ref="A82:A107" si="5">A81+0.01</f>
        <v>6.02</v>
      </c>
      <c r="B82" s="4" t="s">
        <v>123</v>
      </c>
      <c r="C82" s="22" t="s">
        <v>0</v>
      </c>
      <c r="D82" s="37">
        <v>56</v>
      </c>
      <c r="E82" s="23"/>
      <c r="F82" s="23"/>
      <c r="H82" s="21"/>
    </row>
    <row r="83" spans="1:8" ht="33.75" customHeight="1">
      <c r="A83" s="8">
        <f t="shared" si="5"/>
        <v>6.0299999999999994</v>
      </c>
      <c r="B83" s="4" t="s">
        <v>74</v>
      </c>
      <c r="C83" s="22" t="s">
        <v>0</v>
      </c>
      <c r="D83" s="37">
        <f>6*12</f>
        <v>72</v>
      </c>
      <c r="E83" s="23"/>
      <c r="F83" s="23"/>
      <c r="H83" s="21"/>
    </row>
    <row r="84" spans="1:8" ht="33.75" customHeight="1">
      <c r="A84" s="8">
        <f t="shared" si="5"/>
        <v>6.0399999999999991</v>
      </c>
      <c r="B84" s="4" t="s">
        <v>73</v>
      </c>
      <c r="C84" s="22" t="s">
        <v>0</v>
      </c>
      <c r="D84" s="37">
        <f>7*12</f>
        <v>84</v>
      </c>
      <c r="E84" s="23"/>
      <c r="F84" s="23"/>
      <c r="H84" s="21"/>
    </row>
    <row r="85" spans="1:8" ht="32.25" customHeight="1">
      <c r="A85" s="8">
        <f t="shared" si="5"/>
        <v>6.0499999999999989</v>
      </c>
      <c r="B85" s="4" t="s">
        <v>72</v>
      </c>
      <c r="C85" s="22" t="s">
        <v>0</v>
      </c>
      <c r="D85" s="37">
        <f>12*2</f>
        <v>24</v>
      </c>
      <c r="E85" s="23"/>
      <c r="F85" s="23"/>
      <c r="H85" s="21"/>
    </row>
    <row r="86" spans="1:8" ht="32.25" customHeight="1">
      <c r="A86" s="8">
        <f t="shared" si="5"/>
        <v>6.0599999999999987</v>
      </c>
      <c r="B86" s="4" t="s">
        <v>71</v>
      </c>
      <c r="C86" s="22" t="s">
        <v>0</v>
      </c>
      <c r="D86" s="37">
        <v>8</v>
      </c>
      <c r="E86" s="23"/>
      <c r="F86" s="23"/>
      <c r="H86" s="21"/>
    </row>
    <row r="87" spans="1:8" ht="32.25" customHeight="1">
      <c r="A87" s="8">
        <f t="shared" si="5"/>
        <v>6.0699999999999985</v>
      </c>
      <c r="B87" s="4" t="s">
        <v>70</v>
      </c>
      <c r="C87" s="22" t="s">
        <v>0</v>
      </c>
      <c r="D87" s="37">
        <v>8</v>
      </c>
      <c r="E87" s="23"/>
      <c r="F87" s="23"/>
      <c r="H87" s="21"/>
    </row>
    <row r="88" spans="1:8" ht="32.25" customHeight="1">
      <c r="A88" s="8">
        <f t="shared" si="5"/>
        <v>6.0799999999999983</v>
      </c>
      <c r="B88" s="4" t="s">
        <v>69</v>
      </c>
      <c r="C88" s="22" t="s">
        <v>0</v>
      </c>
      <c r="D88" s="37">
        <f>3.3*2</f>
        <v>6.6</v>
      </c>
      <c r="E88" s="23"/>
      <c r="F88" s="23"/>
      <c r="H88" s="21"/>
    </row>
    <row r="89" spans="1:8" ht="32.25" customHeight="1">
      <c r="A89" s="8">
        <f t="shared" si="5"/>
        <v>6.0899999999999981</v>
      </c>
      <c r="B89" s="4" t="s">
        <v>68</v>
      </c>
      <c r="C89" s="22" t="s">
        <v>0</v>
      </c>
      <c r="D89" s="37">
        <f>3.3*2</f>
        <v>6.6</v>
      </c>
      <c r="E89" s="23"/>
      <c r="F89" s="23"/>
      <c r="H89" s="21"/>
    </row>
    <row r="90" spans="1:8" ht="57" customHeight="1">
      <c r="A90" s="8">
        <f t="shared" si="5"/>
        <v>6.0999999999999979</v>
      </c>
      <c r="B90" s="4" t="s">
        <v>58</v>
      </c>
      <c r="C90" s="22" t="s">
        <v>2</v>
      </c>
      <c r="D90" s="37">
        <f>+D53+19.91*7+2.08*7.72*6+2.08*3.5+2.08*3.83+1.03*7.72*6+1.03*3.5+3.83*1.03+43.08*2</f>
        <v>926.71499999999992</v>
      </c>
      <c r="E90" s="23"/>
      <c r="F90" s="23"/>
      <c r="H90" s="21"/>
    </row>
    <row r="91" spans="1:8">
      <c r="A91" s="8">
        <f t="shared" si="5"/>
        <v>6.1099999999999977</v>
      </c>
      <c r="B91" s="4" t="s">
        <v>25</v>
      </c>
      <c r="C91" s="28" t="s">
        <v>2</v>
      </c>
      <c r="D91" s="37">
        <f>+D90*2</f>
        <v>1853.4299999999998</v>
      </c>
      <c r="E91" s="23"/>
      <c r="F91" s="23"/>
      <c r="H91" s="21"/>
    </row>
    <row r="92" spans="1:8" ht="30">
      <c r="A92" s="8">
        <f t="shared" si="5"/>
        <v>6.1199999999999974</v>
      </c>
      <c r="B92" s="4" t="s">
        <v>37</v>
      </c>
      <c r="C92" s="22" t="s">
        <v>0</v>
      </c>
      <c r="D92" s="37">
        <f>+D55*1</f>
        <v>181.13</v>
      </c>
      <c r="E92" s="23"/>
      <c r="F92" s="23"/>
      <c r="H92" s="21"/>
    </row>
    <row r="93" spans="1:8" ht="29.25" customHeight="1">
      <c r="A93" s="8">
        <f t="shared" si="5"/>
        <v>6.1299999999999972</v>
      </c>
      <c r="B93" s="4" t="s">
        <v>59</v>
      </c>
      <c r="C93" s="22" t="s">
        <v>0</v>
      </c>
      <c r="D93" s="37">
        <f>13*3.9*2+7.5</f>
        <v>108.89999999999999</v>
      </c>
      <c r="E93" s="23"/>
      <c r="F93" s="23"/>
      <c r="H93" s="21"/>
    </row>
    <row r="94" spans="1:8" ht="42" customHeight="1">
      <c r="A94" s="8">
        <f t="shared" si="5"/>
        <v>6.139999999999997</v>
      </c>
      <c r="B94" s="4" t="s">
        <v>67</v>
      </c>
      <c r="C94" s="22" t="s">
        <v>0</v>
      </c>
      <c r="D94" s="37">
        <f>6*4.93</f>
        <v>29.58</v>
      </c>
      <c r="E94" s="23"/>
      <c r="F94" s="23"/>
      <c r="H94" s="21"/>
    </row>
    <row r="95" spans="1:8" ht="29.25" customHeight="1">
      <c r="A95" s="8">
        <f t="shared" si="5"/>
        <v>6.1499999999999968</v>
      </c>
      <c r="B95" s="4" t="s">
        <v>60</v>
      </c>
      <c r="C95" s="22" t="s">
        <v>0</v>
      </c>
      <c r="D95" s="37">
        <f>6*5.28</f>
        <v>31.68</v>
      </c>
      <c r="E95" s="23"/>
      <c r="F95" s="23"/>
      <c r="H95" s="21"/>
    </row>
    <row r="96" spans="1:8" ht="29.25" customHeight="1">
      <c r="A96" s="8">
        <f t="shared" si="5"/>
        <v>6.1599999999999966</v>
      </c>
      <c r="B96" s="4" t="s">
        <v>61</v>
      </c>
      <c r="C96" s="22" t="s">
        <v>0</v>
      </c>
      <c r="D96" s="37">
        <v>7.5</v>
      </c>
      <c r="E96" s="23"/>
      <c r="F96" s="23"/>
      <c r="H96" s="21"/>
    </row>
    <row r="97" spans="1:8" ht="40.5" customHeight="1">
      <c r="A97" s="8">
        <f t="shared" si="5"/>
        <v>6.1699999999999964</v>
      </c>
      <c r="B97" s="4" t="s">
        <v>63</v>
      </c>
      <c r="C97" s="22" t="s">
        <v>0</v>
      </c>
      <c r="D97" s="37">
        <f>3.93+4.93</f>
        <v>8.86</v>
      </c>
      <c r="E97" s="23"/>
      <c r="F97" s="23"/>
      <c r="H97" s="21"/>
    </row>
    <row r="98" spans="1:8" ht="29.25" customHeight="1">
      <c r="A98" s="8">
        <f t="shared" si="5"/>
        <v>6.1799999999999962</v>
      </c>
      <c r="B98" s="4" t="s">
        <v>62</v>
      </c>
      <c r="C98" s="22" t="s">
        <v>0</v>
      </c>
      <c r="D98" s="37">
        <f>7*5.28</f>
        <v>36.96</v>
      </c>
      <c r="E98" s="23"/>
      <c r="F98" s="23"/>
      <c r="H98" s="21"/>
    </row>
    <row r="99" spans="1:8" ht="40.5" customHeight="1">
      <c r="A99" s="8">
        <f t="shared" si="5"/>
        <v>6.1899999999999959</v>
      </c>
      <c r="B99" s="4" t="s">
        <v>136</v>
      </c>
      <c r="C99" s="22" t="s">
        <v>0</v>
      </c>
      <c r="D99" s="37">
        <f>12*3.93</f>
        <v>47.160000000000004</v>
      </c>
      <c r="E99" s="23"/>
      <c r="F99" s="23"/>
      <c r="H99" s="21"/>
    </row>
    <row r="100" spans="1:8" ht="37.5" customHeight="1">
      <c r="A100" s="8">
        <f t="shared" si="5"/>
        <v>6.1999999999999957</v>
      </c>
      <c r="B100" s="4" t="s">
        <v>66</v>
      </c>
      <c r="C100" s="22" t="s">
        <v>0</v>
      </c>
      <c r="D100" s="37">
        <f>3*3.93+4.93</f>
        <v>16.72</v>
      </c>
      <c r="E100" s="23"/>
      <c r="F100" s="23"/>
      <c r="H100" s="21"/>
    </row>
    <row r="101" spans="1:8">
      <c r="A101" s="8">
        <f t="shared" si="5"/>
        <v>6.2099999999999955</v>
      </c>
      <c r="B101" s="4" t="s">
        <v>36</v>
      </c>
      <c r="C101" s="22" t="s">
        <v>0</v>
      </c>
      <c r="D101" s="37">
        <f>6*1.46</f>
        <v>8.76</v>
      </c>
      <c r="E101" s="23"/>
      <c r="F101" s="23"/>
      <c r="H101" s="21"/>
    </row>
    <row r="102" spans="1:8" ht="45" customHeight="1">
      <c r="A102" s="8">
        <f t="shared" si="5"/>
        <v>6.2199999999999953</v>
      </c>
      <c r="B102" s="4" t="s">
        <v>125</v>
      </c>
      <c r="C102" s="22" t="s">
        <v>0</v>
      </c>
      <c r="D102" s="37">
        <v>55.85</v>
      </c>
      <c r="E102" s="23"/>
      <c r="F102" s="23"/>
      <c r="H102" s="21"/>
    </row>
    <row r="103" spans="1:8" ht="63" customHeight="1">
      <c r="A103" s="8">
        <f t="shared" si="5"/>
        <v>6.2299999999999951</v>
      </c>
      <c r="B103" s="4" t="s">
        <v>138</v>
      </c>
      <c r="C103" s="22" t="s">
        <v>0</v>
      </c>
      <c r="D103" s="37">
        <f>12.35*2</f>
        <v>24.7</v>
      </c>
      <c r="E103" s="23"/>
      <c r="F103" s="23"/>
      <c r="H103" s="21"/>
    </row>
    <row r="104" spans="1:8" ht="29.25" customHeight="1">
      <c r="A104" s="8">
        <f t="shared" si="5"/>
        <v>6.2399999999999949</v>
      </c>
      <c r="B104" s="4" t="s">
        <v>55</v>
      </c>
      <c r="C104" s="22" t="s">
        <v>0</v>
      </c>
      <c r="D104" s="37">
        <f>12*2</f>
        <v>24</v>
      </c>
      <c r="E104" s="23"/>
      <c r="F104" s="23"/>
      <c r="H104" s="21"/>
    </row>
    <row r="105" spans="1:8" ht="33.75" customHeight="1">
      <c r="A105" s="8">
        <f t="shared" si="5"/>
        <v>6.2499999999999947</v>
      </c>
      <c r="B105" s="4" t="s">
        <v>64</v>
      </c>
      <c r="C105" s="22" t="s">
        <v>0</v>
      </c>
      <c r="D105" s="37">
        <f>56*2+9.21*8</f>
        <v>185.68</v>
      </c>
      <c r="E105" s="23"/>
      <c r="F105" s="23"/>
      <c r="H105" s="21"/>
    </row>
    <row r="106" spans="1:8" ht="33.75" customHeight="1">
      <c r="A106" s="8">
        <f t="shared" si="5"/>
        <v>6.2599999999999945</v>
      </c>
      <c r="B106" s="4" t="s">
        <v>65</v>
      </c>
      <c r="C106" s="22" t="s">
        <v>0</v>
      </c>
      <c r="D106" s="37">
        <v>56</v>
      </c>
      <c r="E106" s="23"/>
      <c r="F106" s="23"/>
      <c r="H106" s="21"/>
    </row>
    <row r="107" spans="1:8" ht="33.75" customHeight="1">
      <c r="A107" s="8">
        <f t="shared" si="5"/>
        <v>6.2699999999999942</v>
      </c>
      <c r="B107" s="4" t="s">
        <v>161</v>
      </c>
      <c r="C107" s="22" t="s">
        <v>0</v>
      </c>
      <c r="D107" s="37">
        <v>56</v>
      </c>
      <c r="E107" s="23"/>
      <c r="F107" s="23"/>
      <c r="H107" s="21"/>
    </row>
    <row r="108" spans="1:8" ht="18.75">
      <c r="A108" s="8"/>
      <c r="B108" s="4"/>
      <c r="C108" s="22"/>
      <c r="D108" s="31" t="s">
        <v>14</v>
      </c>
      <c r="E108" s="32"/>
      <c r="F108" s="38">
        <f>SUM(F81:F107)</f>
        <v>0</v>
      </c>
    </row>
    <row r="109" spans="1:8" ht="18.75">
      <c r="A109" s="8"/>
      <c r="B109" s="4"/>
      <c r="C109" s="22"/>
      <c r="D109" s="35"/>
      <c r="E109" s="36"/>
      <c r="F109" s="38"/>
    </row>
    <row r="110" spans="1:8" s="19" customFormat="1" ht="8.25" customHeight="1">
      <c r="A110" s="8"/>
      <c r="B110" s="3"/>
      <c r="C110" s="22"/>
      <c r="D110" s="22"/>
      <c r="E110" s="23"/>
      <c r="F110" s="23"/>
    </row>
    <row r="111" spans="1:8" ht="18.75">
      <c r="A111" s="8">
        <v>7</v>
      </c>
      <c r="B111" s="50" t="s">
        <v>24</v>
      </c>
      <c r="C111" s="24"/>
      <c r="D111" s="25"/>
      <c r="E111" s="23"/>
      <c r="F111" s="23"/>
    </row>
    <row r="112" spans="1:8">
      <c r="A112" s="8" t="s">
        <v>100</v>
      </c>
      <c r="B112" s="4" t="s">
        <v>4</v>
      </c>
      <c r="C112" s="22" t="s">
        <v>5</v>
      </c>
      <c r="D112" s="22" t="s">
        <v>6</v>
      </c>
      <c r="E112" s="26" t="s">
        <v>7</v>
      </c>
      <c r="F112" s="26" t="s">
        <v>8</v>
      </c>
    </row>
    <row r="113" spans="1:8" ht="75">
      <c r="A113" s="8">
        <f>+A111+0.01</f>
        <v>7.01</v>
      </c>
      <c r="B113" s="4" t="s">
        <v>149</v>
      </c>
      <c r="C113" s="22" t="s">
        <v>2</v>
      </c>
      <c r="D113" s="22">
        <v>759.3</v>
      </c>
      <c r="E113" s="23"/>
      <c r="F113" s="23"/>
      <c r="H113" s="21"/>
    </row>
    <row r="114" spans="1:8" ht="60">
      <c r="A114" s="8">
        <f t="shared" ref="A114:A115" si="6">A113+0.01</f>
        <v>7.02</v>
      </c>
      <c r="B114" s="4" t="s">
        <v>148</v>
      </c>
      <c r="C114" s="22" t="s">
        <v>0</v>
      </c>
      <c r="D114" s="22">
        <f>7.85*7</f>
        <v>54.949999999999996</v>
      </c>
      <c r="E114" s="23"/>
      <c r="F114" s="23"/>
      <c r="H114" s="21"/>
    </row>
    <row r="115" spans="1:8">
      <c r="A115" s="8">
        <f t="shared" si="6"/>
        <v>7.0299999999999994</v>
      </c>
      <c r="B115" s="4" t="s">
        <v>124</v>
      </c>
      <c r="C115" s="28" t="s">
        <v>5</v>
      </c>
      <c r="D115" s="28">
        <v>188</v>
      </c>
      <c r="E115" s="23"/>
      <c r="F115" s="23"/>
      <c r="H115" s="21"/>
    </row>
    <row r="116" spans="1:8" ht="18.75">
      <c r="A116" s="8"/>
      <c r="B116" s="4"/>
      <c r="C116" s="22"/>
      <c r="D116" s="31" t="s">
        <v>14</v>
      </c>
      <c r="E116" s="32"/>
      <c r="F116" s="38">
        <f>SUM(F113:F115)</f>
        <v>0</v>
      </c>
    </row>
    <row r="117" spans="1:8" ht="18.75">
      <c r="A117" s="8"/>
      <c r="B117" s="4"/>
      <c r="C117" s="22"/>
      <c r="D117" s="35"/>
      <c r="E117" s="36"/>
      <c r="F117" s="33"/>
    </row>
    <row r="118" spans="1:8" ht="18.75">
      <c r="A118" s="8">
        <v>8</v>
      </c>
      <c r="B118" s="50" t="s">
        <v>16</v>
      </c>
      <c r="C118" s="24"/>
      <c r="D118" s="25"/>
      <c r="E118" s="23"/>
      <c r="F118" s="23"/>
    </row>
    <row r="119" spans="1:8">
      <c r="A119" s="8" t="s">
        <v>100</v>
      </c>
      <c r="B119" s="4" t="s">
        <v>4</v>
      </c>
      <c r="C119" s="22" t="s">
        <v>5</v>
      </c>
      <c r="D119" s="22" t="s">
        <v>6</v>
      </c>
      <c r="E119" s="26" t="s">
        <v>7</v>
      </c>
      <c r="F119" s="26" t="s">
        <v>8</v>
      </c>
    </row>
    <row r="120" spans="1:8">
      <c r="A120" s="8">
        <f>+A118+0.01</f>
        <v>8.01</v>
      </c>
      <c r="B120" s="4" t="s">
        <v>27</v>
      </c>
      <c r="C120" s="22" t="s">
        <v>0</v>
      </c>
      <c r="D120" s="22">
        <v>62.6</v>
      </c>
      <c r="E120" s="23"/>
      <c r="F120" s="23"/>
      <c r="H120" s="21"/>
    </row>
    <row r="121" spans="1:8">
      <c r="A121" s="8">
        <f t="shared" ref="A121:A139" si="7">A120+0.01</f>
        <v>8.02</v>
      </c>
      <c r="B121" s="4" t="s">
        <v>40</v>
      </c>
      <c r="C121" s="22" t="s">
        <v>0</v>
      </c>
      <c r="D121" s="22">
        <f>2.6+10.6+57.45+14+2.6*2+18*2*1+3</f>
        <v>128.85000000000002</v>
      </c>
      <c r="E121" s="23"/>
      <c r="F121" s="23"/>
      <c r="H121" s="21"/>
    </row>
    <row r="122" spans="1:8">
      <c r="A122" s="8">
        <f t="shared" si="7"/>
        <v>8.0299999999999994</v>
      </c>
      <c r="B122" s="4" t="s">
        <v>28</v>
      </c>
      <c r="C122" s="22" t="s">
        <v>0</v>
      </c>
      <c r="D122" s="37">
        <f>4+1.25+4+4.25+3.6+4.5+6.6+1.5+0.85+5.5+1.5+3.65+0.65+3.3</f>
        <v>45.15</v>
      </c>
      <c r="E122" s="23"/>
      <c r="F122" s="23"/>
      <c r="H122" s="21"/>
    </row>
    <row r="123" spans="1:8">
      <c r="A123" s="8">
        <f t="shared" si="7"/>
        <v>8.0399999999999991</v>
      </c>
      <c r="B123" s="4" t="s">
        <v>29</v>
      </c>
      <c r="C123" s="22" t="s">
        <v>0</v>
      </c>
      <c r="D123" s="22">
        <f>2.7+8.9+3+9+3</f>
        <v>26.6</v>
      </c>
      <c r="E123" s="23"/>
      <c r="F123" s="23"/>
      <c r="H123" s="21"/>
    </row>
    <row r="124" spans="1:8">
      <c r="A124" s="8">
        <f t="shared" si="7"/>
        <v>8.0499999999999989</v>
      </c>
      <c r="B124" s="4" t="s">
        <v>41</v>
      </c>
      <c r="C124" s="22" t="s">
        <v>0</v>
      </c>
      <c r="D124" s="22">
        <v>18.2</v>
      </c>
      <c r="E124" s="23"/>
      <c r="F124" s="23"/>
      <c r="H124" s="21"/>
    </row>
    <row r="125" spans="1:8">
      <c r="A125" s="8">
        <f t="shared" si="7"/>
        <v>8.0599999999999987</v>
      </c>
      <c r="B125" s="4" t="s">
        <v>130</v>
      </c>
      <c r="C125" s="22" t="s">
        <v>0</v>
      </c>
      <c r="D125" s="22">
        <f>7.45*14+7.45*14</f>
        <v>208.6</v>
      </c>
      <c r="E125" s="23"/>
      <c r="F125" s="23"/>
      <c r="H125" s="21"/>
    </row>
    <row r="126" spans="1:8">
      <c r="A126" s="8">
        <f t="shared" si="7"/>
        <v>8.0699999999999985</v>
      </c>
      <c r="B126" s="4" t="s">
        <v>131</v>
      </c>
      <c r="C126" s="22" t="s">
        <v>0</v>
      </c>
      <c r="D126" s="22">
        <f>+(8*5.4+3.4+3.9)*2</f>
        <v>101</v>
      </c>
      <c r="E126" s="23"/>
      <c r="F126" s="23"/>
      <c r="H126" s="21"/>
    </row>
    <row r="127" spans="1:8" ht="30">
      <c r="A127" s="8">
        <f t="shared" si="7"/>
        <v>8.0799999999999983</v>
      </c>
      <c r="B127" s="4" t="s">
        <v>128</v>
      </c>
      <c r="C127" s="22" t="s">
        <v>1</v>
      </c>
      <c r="D127" s="22">
        <v>12</v>
      </c>
      <c r="E127" s="23"/>
      <c r="F127" s="23"/>
      <c r="H127" s="21"/>
    </row>
    <row r="128" spans="1:8" ht="30">
      <c r="A128" s="8">
        <f t="shared" si="7"/>
        <v>8.0899999999999981</v>
      </c>
      <c r="B128" s="4" t="s">
        <v>127</v>
      </c>
      <c r="C128" s="22" t="s">
        <v>1</v>
      </c>
      <c r="D128" s="22">
        <v>5</v>
      </c>
      <c r="E128" s="23"/>
      <c r="F128" s="23"/>
      <c r="H128" s="21"/>
    </row>
    <row r="129" spans="1:8" ht="30">
      <c r="A129" s="8">
        <f t="shared" si="7"/>
        <v>8.0999999999999979</v>
      </c>
      <c r="B129" s="4" t="s">
        <v>43</v>
      </c>
      <c r="C129" s="22" t="s">
        <v>1</v>
      </c>
      <c r="D129" s="22">
        <v>2</v>
      </c>
      <c r="E129" s="23"/>
      <c r="F129" s="23"/>
      <c r="H129" s="21"/>
    </row>
    <row r="130" spans="1:8">
      <c r="A130" s="8">
        <f t="shared" si="7"/>
        <v>8.1099999999999977</v>
      </c>
      <c r="B130" s="4" t="s">
        <v>53</v>
      </c>
      <c r="C130" s="22" t="s">
        <v>1</v>
      </c>
      <c r="D130" s="22">
        <v>2</v>
      </c>
      <c r="E130" s="23"/>
      <c r="F130" s="23"/>
      <c r="H130" s="21"/>
    </row>
    <row r="131" spans="1:8" ht="45">
      <c r="A131" s="8">
        <f t="shared" si="7"/>
        <v>8.1199999999999974</v>
      </c>
      <c r="B131" s="4" t="s">
        <v>129</v>
      </c>
      <c r="C131" s="22" t="s">
        <v>1</v>
      </c>
      <c r="D131" s="22">
        <v>10</v>
      </c>
      <c r="E131" s="23"/>
      <c r="F131" s="23"/>
      <c r="H131" s="21"/>
    </row>
    <row r="132" spans="1:8">
      <c r="A132" s="8">
        <f t="shared" si="7"/>
        <v>8.1299999999999972</v>
      </c>
      <c r="B132" s="4" t="s">
        <v>30</v>
      </c>
      <c r="C132" s="22" t="s">
        <v>1</v>
      </c>
      <c r="D132" s="22">
        <v>12</v>
      </c>
      <c r="E132" s="23"/>
      <c r="F132" s="23"/>
      <c r="H132" s="21"/>
    </row>
    <row r="133" spans="1:8">
      <c r="A133" s="8">
        <f t="shared" si="7"/>
        <v>8.139999999999997</v>
      </c>
      <c r="B133" s="4" t="s">
        <v>31</v>
      </c>
      <c r="C133" s="22" t="s">
        <v>1</v>
      </c>
      <c r="D133" s="22">
        <v>2</v>
      </c>
      <c r="E133" s="23"/>
      <c r="F133" s="23"/>
      <c r="H133" s="21"/>
    </row>
    <row r="134" spans="1:8">
      <c r="A134" s="8">
        <f t="shared" si="7"/>
        <v>8.1499999999999968</v>
      </c>
      <c r="B134" s="4" t="s">
        <v>18</v>
      </c>
      <c r="C134" s="22" t="s">
        <v>1</v>
      </c>
      <c r="D134" s="22">
        <v>6</v>
      </c>
      <c r="E134" s="23"/>
      <c r="F134" s="23"/>
      <c r="H134" s="21"/>
    </row>
    <row r="135" spans="1:8">
      <c r="A135" s="8">
        <f t="shared" si="7"/>
        <v>8.1599999999999966</v>
      </c>
      <c r="B135" s="4" t="s">
        <v>42</v>
      </c>
      <c r="C135" s="22" t="s">
        <v>1</v>
      </c>
      <c r="D135" s="22">
        <f>11*2+12</f>
        <v>34</v>
      </c>
      <c r="E135" s="23"/>
      <c r="F135" s="23"/>
      <c r="H135" s="21"/>
    </row>
    <row r="136" spans="1:8" ht="52.5" customHeight="1">
      <c r="A136" s="8">
        <f t="shared" si="7"/>
        <v>8.1699999999999964</v>
      </c>
      <c r="B136" s="5" t="s">
        <v>118</v>
      </c>
      <c r="C136" s="22" t="s">
        <v>1</v>
      </c>
      <c r="D136" s="22">
        <v>2</v>
      </c>
      <c r="E136" s="23"/>
      <c r="F136" s="23"/>
      <c r="H136" s="21"/>
    </row>
    <row r="137" spans="1:8" ht="35.25" customHeight="1">
      <c r="A137" s="8">
        <f t="shared" si="7"/>
        <v>8.1799999999999962</v>
      </c>
      <c r="B137" s="4" t="s">
        <v>119</v>
      </c>
      <c r="C137" s="22" t="s">
        <v>1</v>
      </c>
      <c r="D137" s="22">
        <v>2</v>
      </c>
      <c r="E137" s="23"/>
      <c r="F137" s="23"/>
      <c r="H137" s="21"/>
    </row>
    <row r="138" spans="1:8" ht="30">
      <c r="A138" s="8">
        <f t="shared" si="7"/>
        <v>8.1899999999999959</v>
      </c>
      <c r="B138" s="4" t="s">
        <v>117</v>
      </c>
      <c r="C138" s="22" t="s">
        <v>0</v>
      </c>
      <c r="D138" s="22">
        <f>14*2*3.57</f>
        <v>99.96</v>
      </c>
      <c r="E138" s="23"/>
      <c r="F138" s="23"/>
      <c r="H138" s="21"/>
    </row>
    <row r="139" spans="1:8">
      <c r="A139" s="8">
        <f t="shared" si="7"/>
        <v>8.1999999999999957</v>
      </c>
      <c r="B139" s="5" t="s">
        <v>19</v>
      </c>
      <c r="C139" s="22" t="s">
        <v>1</v>
      </c>
      <c r="D139" s="22">
        <v>1</v>
      </c>
      <c r="E139" s="23"/>
      <c r="F139" s="23"/>
      <c r="H139" s="21"/>
    </row>
    <row r="140" spans="1:8" ht="18.75">
      <c r="A140" s="8"/>
      <c r="B140" s="4"/>
      <c r="C140" s="22"/>
      <c r="D140" s="39" t="s">
        <v>17</v>
      </c>
      <c r="E140" s="40"/>
      <c r="F140" s="38">
        <f>SUM(F120:F139)</f>
        <v>0</v>
      </c>
    </row>
    <row r="141" spans="1:8" ht="18.75">
      <c r="A141" s="8"/>
      <c r="B141" s="4"/>
      <c r="C141" s="22"/>
      <c r="D141" s="35"/>
      <c r="E141" s="36"/>
      <c r="F141" s="38"/>
    </row>
    <row r="142" spans="1:8" ht="18.75">
      <c r="A142" s="8"/>
      <c r="B142" s="4"/>
      <c r="C142" s="22"/>
      <c r="D142" s="35"/>
      <c r="E142" s="36"/>
      <c r="F142" s="38"/>
    </row>
    <row r="143" spans="1:8" ht="18.75">
      <c r="A143" s="8">
        <v>9</v>
      </c>
      <c r="B143" s="50" t="s">
        <v>107</v>
      </c>
      <c r="C143" s="24"/>
      <c r="D143" s="25"/>
      <c r="E143" s="23"/>
      <c r="F143" s="23"/>
    </row>
    <row r="144" spans="1:8">
      <c r="A144" s="8" t="s">
        <v>100</v>
      </c>
      <c r="B144" s="4" t="s">
        <v>4</v>
      </c>
      <c r="C144" s="22" t="s">
        <v>5</v>
      </c>
      <c r="D144" s="22" t="s">
        <v>6</v>
      </c>
      <c r="E144" s="26" t="s">
        <v>7</v>
      </c>
      <c r="F144" s="26" t="s">
        <v>8</v>
      </c>
    </row>
    <row r="145" spans="1:8">
      <c r="A145" s="8" t="s">
        <v>100</v>
      </c>
      <c r="B145" s="4" t="s">
        <v>94</v>
      </c>
      <c r="C145" s="22"/>
      <c r="D145" s="22"/>
      <c r="E145" s="23"/>
      <c r="F145" s="23"/>
    </row>
    <row r="146" spans="1:8" ht="30">
      <c r="A146" s="8">
        <f>A143+0.01</f>
        <v>9.01</v>
      </c>
      <c r="B146" s="4" t="s">
        <v>132</v>
      </c>
      <c r="C146" s="22" t="s">
        <v>95</v>
      </c>
      <c r="D146" s="22">
        <v>75</v>
      </c>
      <c r="E146" s="23"/>
      <c r="F146" s="23"/>
      <c r="H146" s="21"/>
    </row>
    <row r="147" spans="1:8" ht="30">
      <c r="A147" s="8">
        <f t="shared" ref="A147:A150" si="8">A146+0.01</f>
        <v>9.02</v>
      </c>
      <c r="B147" s="4" t="s">
        <v>96</v>
      </c>
      <c r="C147" s="22" t="s">
        <v>95</v>
      </c>
      <c r="D147" s="22">
        <v>77</v>
      </c>
      <c r="E147" s="23"/>
      <c r="F147" s="23"/>
      <c r="H147" s="21"/>
    </row>
    <row r="148" spans="1:8" ht="30">
      <c r="A148" s="8">
        <f t="shared" si="8"/>
        <v>9.0299999999999994</v>
      </c>
      <c r="B148" s="4" t="s">
        <v>97</v>
      </c>
      <c r="C148" s="22" t="s">
        <v>98</v>
      </c>
      <c r="D148" s="22">
        <v>5</v>
      </c>
      <c r="E148" s="23"/>
      <c r="F148" s="23"/>
      <c r="H148" s="21"/>
    </row>
    <row r="149" spans="1:8" ht="30">
      <c r="A149" s="8">
        <f t="shared" si="8"/>
        <v>9.0399999999999991</v>
      </c>
      <c r="B149" s="4" t="s">
        <v>99</v>
      </c>
      <c r="C149" s="22" t="s">
        <v>98</v>
      </c>
      <c r="D149" s="22">
        <v>24</v>
      </c>
      <c r="E149" s="23"/>
      <c r="F149" s="23"/>
      <c r="H149" s="21"/>
    </row>
    <row r="150" spans="1:8" ht="30">
      <c r="A150" s="8">
        <f t="shared" si="8"/>
        <v>9.0499999999999989</v>
      </c>
      <c r="B150" s="4" t="s">
        <v>116</v>
      </c>
      <c r="C150" s="22" t="s">
        <v>98</v>
      </c>
      <c r="D150" s="22">
        <v>1</v>
      </c>
      <c r="E150" s="23"/>
      <c r="F150" s="23"/>
      <c r="H150" s="21"/>
    </row>
    <row r="151" spans="1:8">
      <c r="A151" s="8"/>
      <c r="B151" s="4"/>
      <c r="C151" s="22"/>
      <c r="D151" s="22"/>
      <c r="E151" s="23"/>
      <c r="F151" s="23"/>
    </row>
    <row r="152" spans="1:8">
      <c r="A152" s="8" t="s">
        <v>100</v>
      </c>
      <c r="B152" s="4" t="s">
        <v>101</v>
      </c>
      <c r="C152" s="22"/>
      <c r="D152" s="22"/>
      <c r="E152" s="23"/>
      <c r="F152" s="23"/>
    </row>
    <row r="153" spans="1:8" ht="30">
      <c r="A153" s="8">
        <f>+A150+0.01</f>
        <v>9.0599999999999987</v>
      </c>
      <c r="B153" s="4" t="s">
        <v>133</v>
      </c>
      <c r="C153" s="22" t="s">
        <v>95</v>
      </c>
      <c r="D153" s="22">
        <v>71</v>
      </c>
      <c r="E153" s="23"/>
      <c r="F153" s="23"/>
      <c r="H153" s="21"/>
    </row>
    <row r="154" spans="1:8" ht="30">
      <c r="A154" s="8">
        <f t="shared" ref="A154:A157" si="9">A153+0.01</f>
        <v>9.0699999999999985</v>
      </c>
      <c r="B154" s="4" t="s">
        <v>96</v>
      </c>
      <c r="C154" s="22" t="s">
        <v>95</v>
      </c>
      <c r="D154" s="22">
        <v>77</v>
      </c>
      <c r="E154" s="23"/>
      <c r="F154" s="23"/>
      <c r="H154" s="21"/>
    </row>
    <row r="155" spans="1:8" ht="30">
      <c r="A155" s="8">
        <f t="shared" si="9"/>
        <v>9.0799999999999983</v>
      </c>
      <c r="B155" s="4" t="s">
        <v>97</v>
      </c>
      <c r="C155" s="22" t="s">
        <v>98</v>
      </c>
      <c r="D155" s="22">
        <v>5</v>
      </c>
      <c r="E155" s="23"/>
      <c r="F155" s="23"/>
      <c r="H155" s="21"/>
    </row>
    <row r="156" spans="1:8" ht="30">
      <c r="A156" s="8">
        <f t="shared" si="9"/>
        <v>9.0899999999999981</v>
      </c>
      <c r="B156" s="4" t="s">
        <v>99</v>
      </c>
      <c r="C156" s="22" t="s">
        <v>98</v>
      </c>
      <c r="D156" s="22">
        <v>24</v>
      </c>
      <c r="E156" s="23"/>
      <c r="F156" s="23"/>
      <c r="H156" s="21"/>
    </row>
    <row r="157" spans="1:8" ht="30">
      <c r="A157" s="8">
        <f t="shared" si="9"/>
        <v>9.0999999999999979</v>
      </c>
      <c r="B157" s="4" t="s">
        <v>115</v>
      </c>
      <c r="C157" s="22" t="s">
        <v>98</v>
      </c>
      <c r="D157" s="22">
        <v>1</v>
      </c>
      <c r="E157" s="23"/>
      <c r="F157" s="23"/>
      <c r="H157" s="21"/>
    </row>
    <row r="158" spans="1:8">
      <c r="A158" s="8"/>
      <c r="B158" s="4" t="s">
        <v>100</v>
      </c>
      <c r="C158" s="22"/>
      <c r="D158" s="22"/>
      <c r="E158" s="23"/>
      <c r="F158" s="23"/>
    </row>
    <row r="159" spans="1:8">
      <c r="A159" s="8">
        <v>3</v>
      </c>
      <c r="B159" s="4" t="s">
        <v>102</v>
      </c>
      <c r="C159" s="22"/>
      <c r="D159" s="22"/>
      <c r="E159" s="23"/>
      <c r="F159" s="23"/>
    </row>
    <row r="160" spans="1:8" ht="30">
      <c r="A160" s="8">
        <f>+A157+0.01</f>
        <v>9.1099999999999977</v>
      </c>
      <c r="B160" s="4" t="s">
        <v>135</v>
      </c>
      <c r="C160" s="22" t="s">
        <v>95</v>
      </c>
      <c r="D160" s="22">
        <v>24</v>
      </c>
      <c r="E160" s="23"/>
      <c r="F160" s="23"/>
      <c r="H160" s="21"/>
    </row>
    <row r="161" spans="1:8" ht="30">
      <c r="A161" s="8">
        <f t="shared" ref="A161:A164" si="10">A160+0.01</f>
        <v>9.1199999999999974</v>
      </c>
      <c r="B161" s="4" t="s">
        <v>96</v>
      </c>
      <c r="C161" s="22" t="s">
        <v>95</v>
      </c>
      <c r="D161" s="22">
        <v>14</v>
      </c>
      <c r="E161" s="23"/>
      <c r="F161" s="23"/>
      <c r="H161" s="21"/>
    </row>
    <row r="162" spans="1:8" ht="30">
      <c r="A162" s="8">
        <f t="shared" si="10"/>
        <v>9.1299999999999972</v>
      </c>
      <c r="B162" s="4" t="s">
        <v>97</v>
      </c>
      <c r="C162" s="22" t="s">
        <v>98</v>
      </c>
      <c r="D162" s="22">
        <v>4</v>
      </c>
      <c r="E162" s="23"/>
      <c r="F162" s="23"/>
      <c r="H162" s="21"/>
    </row>
    <row r="163" spans="1:8" ht="30">
      <c r="A163" s="8">
        <f t="shared" si="10"/>
        <v>9.139999999999997</v>
      </c>
      <c r="B163" s="4" t="s">
        <v>103</v>
      </c>
      <c r="C163" s="22" t="s">
        <v>98</v>
      </c>
      <c r="D163" s="22">
        <v>2</v>
      </c>
      <c r="E163" s="23"/>
      <c r="F163" s="23"/>
      <c r="H163" s="21"/>
    </row>
    <row r="164" spans="1:8" ht="30">
      <c r="A164" s="8">
        <f t="shared" si="10"/>
        <v>9.1499999999999968</v>
      </c>
      <c r="B164" s="4" t="s">
        <v>114</v>
      </c>
      <c r="C164" s="22" t="s">
        <v>98</v>
      </c>
      <c r="D164" s="22">
        <v>1</v>
      </c>
      <c r="E164" s="23"/>
      <c r="F164" s="23"/>
      <c r="H164" s="21"/>
    </row>
    <row r="165" spans="1:8">
      <c r="A165" s="8"/>
      <c r="B165" s="4" t="s">
        <v>100</v>
      </c>
      <c r="C165" s="22"/>
      <c r="D165" s="22"/>
      <c r="E165" s="23"/>
      <c r="F165" s="23"/>
    </row>
    <row r="166" spans="1:8">
      <c r="A166" s="8">
        <v>4</v>
      </c>
      <c r="B166" s="4" t="s">
        <v>104</v>
      </c>
      <c r="C166" s="22"/>
      <c r="D166" s="22"/>
      <c r="E166" s="23"/>
      <c r="F166" s="23"/>
    </row>
    <row r="167" spans="1:8" ht="30">
      <c r="A167" s="8">
        <f>+A164+0.01</f>
        <v>9.1599999999999966</v>
      </c>
      <c r="B167" s="4" t="s">
        <v>134</v>
      </c>
      <c r="C167" s="22" t="s">
        <v>95</v>
      </c>
      <c r="D167" s="22">
        <v>75</v>
      </c>
      <c r="E167" s="23"/>
      <c r="F167" s="23"/>
      <c r="H167" s="21"/>
    </row>
    <row r="168" spans="1:8" ht="30">
      <c r="A168" s="8">
        <f t="shared" ref="A168:A171" si="11">A167+0.01</f>
        <v>9.1699999999999964</v>
      </c>
      <c r="B168" s="4" t="s">
        <v>96</v>
      </c>
      <c r="C168" s="22" t="s">
        <v>95</v>
      </c>
      <c r="D168" s="22">
        <v>77</v>
      </c>
      <c r="E168" s="23"/>
      <c r="F168" s="23"/>
      <c r="H168" s="21"/>
    </row>
    <row r="169" spans="1:8" ht="30">
      <c r="A169" s="8">
        <f t="shared" si="11"/>
        <v>9.1799999999999962</v>
      </c>
      <c r="B169" s="4" t="s">
        <v>97</v>
      </c>
      <c r="C169" s="22" t="s">
        <v>98</v>
      </c>
      <c r="D169" s="22">
        <v>5</v>
      </c>
      <c r="E169" s="23"/>
      <c r="F169" s="23"/>
      <c r="H169" s="21"/>
    </row>
    <row r="170" spans="1:8" ht="30">
      <c r="A170" s="8">
        <f t="shared" si="11"/>
        <v>9.1899999999999959</v>
      </c>
      <c r="B170" s="4" t="s">
        <v>99</v>
      </c>
      <c r="C170" s="22" t="s">
        <v>98</v>
      </c>
      <c r="D170" s="22">
        <v>24</v>
      </c>
      <c r="E170" s="23"/>
      <c r="F170" s="23"/>
      <c r="H170" s="21"/>
    </row>
    <row r="171" spans="1:8" ht="30">
      <c r="A171" s="8">
        <f t="shared" si="11"/>
        <v>9.1999999999999957</v>
      </c>
      <c r="B171" s="4" t="s">
        <v>113</v>
      </c>
      <c r="C171" s="22" t="s">
        <v>98</v>
      </c>
      <c r="D171" s="22">
        <v>1</v>
      </c>
      <c r="E171" s="23"/>
      <c r="F171" s="23"/>
      <c r="H171" s="21"/>
    </row>
    <row r="172" spans="1:8">
      <c r="A172" s="8"/>
      <c r="B172" s="4" t="s">
        <v>100</v>
      </c>
      <c r="C172" s="22"/>
      <c r="D172" s="22"/>
      <c r="E172" s="23"/>
      <c r="F172" s="23"/>
    </row>
    <row r="173" spans="1:8">
      <c r="A173" s="8">
        <v>5</v>
      </c>
      <c r="B173" s="4" t="s">
        <v>105</v>
      </c>
      <c r="C173" s="22"/>
      <c r="D173" s="22"/>
      <c r="E173" s="23"/>
      <c r="F173" s="23"/>
    </row>
    <row r="174" spans="1:8" ht="30">
      <c r="A174" s="8">
        <f>+A171+0.01</f>
        <v>9.2099999999999955</v>
      </c>
      <c r="B174" s="4" t="s">
        <v>134</v>
      </c>
      <c r="C174" s="22" t="s">
        <v>95</v>
      </c>
      <c r="D174" s="22">
        <v>71</v>
      </c>
      <c r="E174" s="23"/>
      <c r="F174" s="23"/>
      <c r="H174" s="21"/>
    </row>
    <row r="175" spans="1:8" ht="30">
      <c r="A175" s="8">
        <f t="shared" ref="A175:A178" si="12">A174+0.01</f>
        <v>9.2199999999999953</v>
      </c>
      <c r="B175" s="4" t="s">
        <v>96</v>
      </c>
      <c r="C175" s="22" t="s">
        <v>95</v>
      </c>
      <c r="D175" s="22">
        <v>77</v>
      </c>
      <c r="E175" s="23"/>
      <c r="F175" s="23"/>
      <c r="H175" s="21"/>
    </row>
    <row r="176" spans="1:8" ht="30">
      <c r="A176" s="8">
        <f t="shared" si="12"/>
        <v>9.2299999999999951</v>
      </c>
      <c r="B176" s="4" t="s">
        <v>97</v>
      </c>
      <c r="C176" s="22" t="s">
        <v>98</v>
      </c>
      <c r="D176" s="22">
        <v>5</v>
      </c>
      <c r="E176" s="23"/>
      <c r="F176" s="23"/>
      <c r="H176" s="21"/>
    </row>
    <row r="177" spans="1:8" ht="30">
      <c r="A177" s="8">
        <f t="shared" si="12"/>
        <v>9.2399999999999949</v>
      </c>
      <c r="B177" s="4" t="s">
        <v>147</v>
      </c>
      <c r="C177" s="22" t="s">
        <v>98</v>
      </c>
      <c r="D177" s="22">
        <v>24</v>
      </c>
      <c r="E177" s="23"/>
      <c r="F177" s="23"/>
      <c r="H177" s="21"/>
    </row>
    <row r="178" spans="1:8" ht="30">
      <c r="A178" s="8">
        <f t="shared" si="12"/>
        <v>9.2499999999999947</v>
      </c>
      <c r="B178" s="4" t="s">
        <v>145</v>
      </c>
      <c r="C178" s="22" t="s">
        <v>98</v>
      </c>
      <c r="D178" s="22">
        <v>1</v>
      </c>
      <c r="E178" s="23"/>
      <c r="F178" s="23"/>
      <c r="H178" s="21"/>
    </row>
    <row r="179" spans="1:8">
      <c r="A179" s="8"/>
      <c r="B179" s="4" t="s">
        <v>100</v>
      </c>
      <c r="C179" s="22"/>
      <c r="D179" s="22"/>
      <c r="E179" s="23"/>
      <c r="F179" s="23"/>
    </row>
    <row r="180" spans="1:8">
      <c r="A180" s="8">
        <v>6</v>
      </c>
      <c r="B180" s="4" t="s">
        <v>111</v>
      </c>
      <c r="C180" s="22"/>
      <c r="D180" s="22"/>
      <c r="E180" s="23"/>
      <c r="F180" s="23"/>
    </row>
    <row r="181" spans="1:8" ht="30">
      <c r="A181" s="8">
        <f>+A178+0.01</f>
        <v>9.2599999999999945</v>
      </c>
      <c r="B181" s="4" t="s">
        <v>146</v>
      </c>
      <c r="C181" s="22" t="s">
        <v>106</v>
      </c>
      <c r="D181" s="22">
        <v>1</v>
      </c>
      <c r="E181" s="23"/>
      <c r="F181" s="23"/>
      <c r="H181" s="21"/>
    </row>
    <row r="182" spans="1:8" ht="30">
      <c r="A182" s="8">
        <f t="shared" ref="A182" si="13">A181+0.01</f>
        <v>9.2699999999999942</v>
      </c>
      <c r="B182" s="4" t="s">
        <v>112</v>
      </c>
      <c r="C182" s="22" t="s">
        <v>106</v>
      </c>
      <c r="D182" s="22">
        <v>1</v>
      </c>
      <c r="E182" s="23"/>
      <c r="F182" s="23"/>
      <c r="H182" s="21"/>
    </row>
    <row r="183" spans="1:8">
      <c r="A183" s="8"/>
      <c r="B183" s="4" t="s">
        <v>100</v>
      </c>
      <c r="C183" s="22"/>
      <c r="D183" s="22"/>
      <c r="E183" s="23"/>
      <c r="F183" s="23"/>
    </row>
    <row r="184" spans="1:8" ht="18.75">
      <c r="A184" s="8"/>
      <c r="B184" s="4"/>
      <c r="C184" s="22"/>
      <c r="D184" s="31" t="s">
        <v>8</v>
      </c>
      <c r="E184" s="23"/>
      <c r="F184" s="33">
        <f>SUM(F146:F183)</f>
        <v>0</v>
      </c>
    </row>
    <row r="185" spans="1:8" ht="18.75">
      <c r="A185" s="8"/>
      <c r="B185" s="4"/>
      <c r="C185" s="22"/>
      <c r="D185" s="35"/>
      <c r="E185" s="36"/>
      <c r="F185" s="38"/>
    </row>
    <row r="186" spans="1:8" ht="18.75">
      <c r="A186" s="8"/>
      <c r="B186" s="4"/>
      <c r="C186" s="22"/>
      <c r="D186" s="35"/>
      <c r="E186" s="36"/>
      <c r="F186" s="33"/>
    </row>
    <row r="187" spans="1:8" ht="18.75">
      <c r="A187" s="8">
        <v>10</v>
      </c>
      <c r="B187" s="50" t="s">
        <v>26</v>
      </c>
      <c r="C187" s="24"/>
      <c r="D187" s="25"/>
      <c r="E187" s="41"/>
      <c r="F187" s="41"/>
    </row>
    <row r="188" spans="1:8">
      <c r="A188" s="8" t="s">
        <v>100</v>
      </c>
      <c r="B188" s="4" t="s">
        <v>4</v>
      </c>
      <c r="C188" s="22" t="s">
        <v>5</v>
      </c>
      <c r="D188" s="22" t="s">
        <v>6</v>
      </c>
      <c r="E188" s="26" t="s">
        <v>7</v>
      </c>
      <c r="F188" s="26" t="s">
        <v>8</v>
      </c>
    </row>
    <row r="189" spans="1:8">
      <c r="A189" s="8">
        <f>+A187+0.01</f>
        <v>10.01</v>
      </c>
      <c r="B189" s="4" t="s">
        <v>52</v>
      </c>
      <c r="C189" s="22" t="s">
        <v>0</v>
      </c>
      <c r="D189" s="22">
        <f>12.15*2*2</f>
        <v>48.6</v>
      </c>
      <c r="E189" s="23"/>
      <c r="F189" s="23"/>
      <c r="H189" s="21"/>
    </row>
    <row r="190" spans="1:8">
      <c r="A190" s="8">
        <f t="shared" ref="A190:A210" si="14">A189+0.01</f>
        <v>10.02</v>
      </c>
      <c r="B190" s="4" t="s">
        <v>144</v>
      </c>
      <c r="C190" s="22" t="s">
        <v>2</v>
      </c>
      <c r="D190" s="37">
        <f>+D91+D54</f>
        <v>2922.0969999999998</v>
      </c>
      <c r="E190" s="23"/>
      <c r="F190" s="23"/>
      <c r="H190" s="21"/>
    </row>
    <row r="191" spans="1:8">
      <c r="A191" s="8">
        <f t="shared" si="14"/>
        <v>10.029999999999999</v>
      </c>
      <c r="B191" s="4" t="s">
        <v>162</v>
      </c>
      <c r="C191" s="22" t="s">
        <v>2</v>
      </c>
      <c r="D191" s="37">
        <f>+D92+D55</f>
        <v>362.26</v>
      </c>
      <c r="E191" s="23"/>
      <c r="F191" s="23"/>
      <c r="H191" s="21"/>
    </row>
    <row r="192" spans="1:8" ht="30">
      <c r="A192" s="8">
        <f t="shared" si="14"/>
        <v>10.039999999999999</v>
      </c>
      <c r="B192" s="4" t="s">
        <v>142</v>
      </c>
      <c r="C192" s="28" t="s">
        <v>2</v>
      </c>
      <c r="D192" s="42">
        <f>5*65.54*2+302.7*2</f>
        <v>1260.8000000000002</v>
      </c>
      <c r="E192" s="23"/>
      <c r="F192" s="23"/>
      <c r="H192" s="21"/>
    </row>
    <row r="193" spans="1:10" ht="30">
      <c r="A193" s="8">
        <f t="shared" si="14"/>
        <v>10.049999999999999</v>
      </c>
      <c r="B193" s="4" t="s">
        <v>143</v>
      </c>
      <c r="C193" s="28" t="s">
        <v>0</v>
      </c>
      <c r="D193" s="42">
        <f>230.42*2+33.3*5-40*2</f>
        <v>547.33999999999992</v>
      </c>
      <c r="E193" s="23"/>
      <c r="F193" s="23"/>
      <c r="H193" s="21"/>
    </row>
    <row r="194" spans="1:10">
      <c r="A194" s="8">
        <f t="shared" si="14"/>
        <v>10.059999999999999</v>
      </c>
      <c r="B194" s="4" t="s">
        <v>110</v>
      </c>
      <c r="C194" s="28" t="s">
        <v>2</v>
      </c>
      <c r="D194" s="42">
        <f>45.45*1.2*2</f>
        <v>109.08</v>
      </c>
      <c r="E194" s="23"/>
      <c r="F194" s="23"/>
      <c r="H194" s="21"/>
      <c r="J194" s="9" t="s">
        <v>100</v>
      </c>
    </row>
    <row r="195" spans="1:10">
      <c r="A195" s="8">
        <f t="shared" si="14"/>
        <v>10.069999999999999</v>
      </c>
      <c r="B195" s="51" t="s">
        <v>51</v>
      </c>
      <c r="C195" s="28" t="s">
        <v>0</v>
      </c>
      <c r="D195" s="28">
        <f>14*3.75+2.78*2+10*2</f>
        <v>78.06</v>
      </c>
      <c r="E195" s="23"/>
      <c r="F195" s="23"/>
      <c r="H195" s="21"/>
    </row>
    <row r="196" spans="1:10">
      <c r="A196" s="8">
        <f t="shared" si="14"/>
        <v>10.079999999999998</v>
      </c>
      <c r="B196" s="4" t="s">
        <v>44</v>
      </c>
      <c r="C196" s="22" t="s">
        <v>1</v>
      </c>
      <c r="D196" s="22">
        <v>12</v>
      </c>
      <c r="E196" s="23"/>
      <c r="F196" s="23"/>
      <c r="H196" s="21"/>
    </row>
    <row r="197" spans="1:10">
      <c r="A197" s="8">
        <f t="shared" si="14"/>
        <v>10.089999999999998</v>
      </c>
      <c r="B197" s="4" t="s">
        <v>45</v>
      </c>
      <c r="C197" s="22" t="s">
        <v>1</v>
      </c>
      <c r="D197" s="22">
        <v>2</v>
      </c>
      <c r="E197" s="23"/>
      <c r="F197" s="23"/>
      <c r="H197" s="21"/>
    </row>
    <row r="198" spans="1:10" s="20" customFormat="1">
      <c r="A198" s="8">
        <f t="shared" si="14"/>
        <v>10.099999999999998</v>
      </c>
      <c r="B198" s="4" t="s">
        <v>46</v>
      </c>
      <c r="C198" s="22" t="s">
        <v>1</v>
      </c>
      <c r="D198" s="22">
        <v>12</v>
      </c>
      <c r="E198" s="23"/>
      <c r="F198" s="23"/>
      <c r="H198" s="21"/>
    </row>
    <row r="199" spans="1:10" s="20" customFormat="1">
      <c r="A199" s="8">
        <f t="shared" si="14"/>
        <v>10.109999999999998</v>
      </c>
      <c r="B199" s="4" t="s">
        <v>47</v>
      </c>
      <c r="C199" s="22" t="s">
        <v>1</v>
      </c>
      <c r="D199" s="22">
        <v>2</v>
      </c>
      <c r="E199" s="23"/>
      <c r="F199" s="23"/>
      <c r="H199" s="21"/>
    </row>
    <row r="200" spans="1:10" s="20" customFormat="1">
      <c r="A200" s="8">
        <f t="shared" si="14"/>
        <v>10.119999999999997</v>
      </c>
      <c r="B200" s="4" t="s">
        <v>48</v>
      </c>
      <c r="C200" s="22" t="s">
        <v>1</v>
      </c>
      <c r="D200" s="22">
        <v>2</v>
      </c>
      <c r="E200" s="23"/>
      <c r="F200" s="23"/>
      <c r="H200" s="21"/>
    </row>
    <row r="201" spans="1:10" s="20" customFormat="1">
      <c r="A201" s="8">
        <f t="shared" si="14"/>
        <v>10.129999999999997</v>
      </c>
      <c r="B201" s="4" t="s">
        <v>49</v>
      </c>
      <c r="C201" s="22" t="s">
        <v>1</v>
      </c>
      <c r="D201" s="22">
        <v>2</v>
      </c>
      <c r="E201" s="23"/>
      <c r="F201" s="23"/>
      <c r="H201" s="21"/>
    </row>
    <row r="202" spans="1:10" s="20" customFormat="1">
      <c r="A202" s="8">
        <f t="shared" si="14"/>
        <v>10.139999999999997</v>
      </c>
      <c r="B202" s="4" t="s">
        <v>50</v>
      </c>
      <c r="C202" s="22" t="s">
        <v>1</v>
      </c>
      <c r="D202" s="22">
        <v>2</v>
      </c>
      <c r="E202" s="23"/>
      <c r="F202" s="23"/>
      <c r="H202" s="21"/>
    </row>
    <row r="203" spans="1:10">
      <c r="A203" s="8">
        <f t="shared" si="14"/>
        <v>10.149999999999997</v>
      </c>
      <c r="B203" s="52" t="s">
        <v>89</v>
      </c>
      <c r="C203" s="22" t="s">
        <v>1</v>
      </c>
      <c r="D203" s="27">
        <v>48</v>
      </c>
      <c r="E203" s="43"/>
      <c r="F203" s="43"/>
      <c r="H203" s="21"/>
    </row>
    <row r="204" spans="1:10">
      <c r="A204" s="8">
        <f t="shared" si="14"/>
        <v>10.159999999999997</v>
      </c>
      <c r="B204" s="52" t="s">
        <v>90</v>
      </c>
      <c r="C204" s="22" t="s">
        <v>1</v>
      </c>
      <c r="D204" s="27">
        <v>12</v>
      </c>
      <c r="E204" s="43"/>
      <c r="F204" s="43"/>
      <c r="H204" s="21"/>
    </row>
    <row r="205" spans="1:10">
      <c r="A205" s="8">
        <f t="shared" si="14"/>
        <v>10.169999999999996</v>
      </c>
      <c r="B205" s="52" t="s">
        <v>91</v>
      </c>
      <c r="C205" s="22" t="s">
        <v>1</v>
      </c>
      <c r="D205" s="27">
        <v>2</v>
      </c>
      <c r="E205" s="43"/>
      <c r="F205" s="43"/>
      <c r="H205" s="21"/>
    </row>
    <row r="206" spans="1:10">
      <c r="A206" s="8">
        <f t="shared" si="14"/>
        <v>10.179999999999996</v>
      </c>
      <c r="B206" s="52" t="s">
        <v>92</v>
      </c>
      <c r="C206" s="22" t="s">
        <v>1</v>
      </c>
      <c r="D206" s="27">
        <v>2</v>
      </c>
      <c r="E206" s="43"/>
      <c r="F206" s="43"/>
      <c r="H206" s="21"/>
    </row>
    <row r="207" spans="1:10">
      <c r="A207" s="8">
        <f t="shared" si="14"/>
        <v>10.189999999999996</v>
      </c>
      <c r="B207" s="52" t="s">
        <v>109</v>
      </c>
      <c r="C207" s="22" t="s">
        <v>1</v>
      </c>
      <c r="D207" s="27">
        <v>4</v>
      </c>
      <c r="E207" s="43"/>
      <c r="F207" s="43"/>
      <c r="H207" s="21"/>
    </row>
    <row r="208" spans="1:10" ht="30">
      <c r="A208" s="8">
        <f t="shared" si="14"/>
        <v>10.199999999999996</v>
      </c>
      <c r="B208" s="4" t="s">
        <v>126</v>
      </c>
      <c r="C208" s="22" t="s">
        <v>2</v>
      </c>
      <c r="D208" s="22">
        <v>630</v>
      </c>
      <c r="E208" s="23"/>
      <c r="F208" s="23"/>
      <c r="H208" s="21"/>
      <c r="I208" s="9" t="s">
        <v>100</v>
      </c>
      <c r="J208" s="9" t="s">
        <v>100</v>
      </c>
    </row>
    <row r="209" spans="1:8">
      <c r="A209" s="8">
        <f t="shared" si="14"/>
        <v>10.209999999999996</v>
      </c>
      <c r="B209" s="3" t="s">
        <v>108</v>
      </c>
      <c r="C209" s="22" t="s">
        <v>1</v>
      </c>
      <c r="D209" s="22">
        <f>15*2</f>
        <v>30</v>
      </c>
      <c r="E209" s="23"/>
      <c r="F209" s="23"/>
      <c r="H209" s="21"/>
    </row>
    <row r="210" spans="1:8">
      <c r="A210" s="8">
        <f t="shared" si="14"/>
        <v>10.219999999999995</v>
      </c>
      <c r="B210" s="3" t="s">
        <v>11</v>
      </c>
      <c r="C210" s="22" t="s">
        <v>3</v>
      </c>
      <c r="D210" s="22">
        <v>1</v>
      </c>
      <c r="E210" s="23"/>
      <c r="F210" s="23"/>
      <c r="H210" s="21"/>
    </row>
    <row r="211" spans="1:8" ht="18.75">
      <c r="A211" s="8"/>
      <c r="B211" s="4"/>
      <c r="C211" s="22"/>
      <c r="D211" s="31" t="s">
        <v>8</v>
      </c>
      <c r="E211" s="32"/>
      <c r="F211" s="38">
        <f>SUM(F189:F210)</f>
        <v>0</v>
      </c>
    </row>
    <row r="212" spans="1:8">
      <c r="A212" s="8"/>
      <c r="B212" s="4"/>
      <c r="C212" s="22"/>
      <c r="D212" s="22"/>
      <c r="E212" s="23"/>
      <c r="F212" s="23"/>
    </row>
    <row r="213" spans="1:8" ht="21">
      <c r="A213" s="8"/>
      <c r="B213" s="4"/>
      <c r="C213" s="22"/>
      <c r="D213" s="44" t="s">
        <v>8</v>
      </c>
      <c r="E213" s="45"/>
      <c r="F213" s="38">
        <f>+F211+F184+F140+F116+F108+F76+F66+F48+F38+F15</f>
        <v>0</v>
      </c>
      <c r="G213" s="2" t="s">
        <v>100</v>
      </c>
      <c r="H213" s="21" t="s">
        <v>100</v>
      </c>
    </row>
    <row r="214" spans="1:8">
      <c r="A214" s="46"/>
      <c r="B214" s="46"/>
      <c r="C214" s="47"/>
      <c r="D214" s="47"/>
      <c r="E214" s="48"/>
      <c r="F214" s="48"/>
    </row>
    <row r="215" spans="1:8">
      <c r="A215" s="46"/>
      <c r="B215" s="46"/>
      <c r="C215" s="47"/>
      <c r="D215" s="47"/>
      <c r="E215" s="48"/>
      <c r="F215" s="48"/>
    </row>
    <row r="216" spans="1:8">
      <c r="A216" s="46"/>
      <c r="B216" s="46"/>
      <c r="C216" s="57"/>
      <c r="D216" s="57"/>
      <c r="E216" s="58"/>
      <c r="F216" s="48"/>
    </row>
    <row r="217" spans="1:8" ht="21">
      <c r="A217" s="46"/>
      <c r="B217" s="46"/>
      <c r="C217" s="59"/>
      <c r="D217" s="59"/>
      <c r="E217" s="59"/>
      <c r="F217" s="48"/>
    </row>
    <row r="218" spans="1:8" ht="21">
      <c r="C218" s="15"/>
      <c r="D218" s="15"/>
      <c r="E218" s="15"/>
    </row>
    <row r="222" spans="1:8">
      <c r="C222" s="2"/>
    </row>
    <row r="223" spans="1:8">
      <c r="A223" s="20"/>
    </row>
    <row r="224" spans="1:8">
      <c r="A224" s="20"/>
    </row>
    <row r="225" spans="1:1">
      <c r="A225" s="20"/>
    </row>
    <row r="226" spans="1:1">
      <c r="A226" s="20"/>
    </row>
    <row r="227" spans="1:1">
      <c r="A227" s="20"/>
    </row>
  </sheetData>
  <pageMargins left="0.39370078740157483" right="0.23622047244094491" top="0.39370078740157483" bottom="0.39370078740157483" header="0.31496062992125984" footer="0.31496062992125984"/>
  <pageSetup paperSize="9" scale="76" fitToHeight="0" orientation="portrait" horizontalDpi="4294967293" r:id="rId1"/>
  <rowBreaks count="1" manualBreakCount="1">
    <brk id="4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PPS CURSRC</vt:lpstr>
      <vt:lpstr>'PPS CURSRC'!Área_de_impresión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Hernández Fú</dc:creator>
  <cp:lastModifiedBy> </cp:lastModifiedBy>
  <cp:lastPrinted>2013-07-12T17:47:39Z</cp:lastPrinted>
  <dcterms:created xsi:type="dcterms:W3CDTF">2012-10-03T16:47:09Z</dcterms:created>
  <dcterms:modified xsi:type="dcterms:W3CDTF">2013-07-12T17:49:12Z</dcterms:modified>
</cp:coreProperties>
</file>